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e132231a94f961f/HGL/2023_EC/web/Hacker League Stats/"/>
    </mc:Choice>
  </mc:AlternateContent>
  <xr:revisionPtr revIDLastSave="55" documentId="8_{3BA10D23-4714-4E94-AF6B-6ECF8119B5CC}" xr6:coauthVersionLast="47" xr6:coauthVersionMax="47" xr10:uidLastSave="{040398F7-7EAE-4886-AF18-C5CDAF6FE7AA}"/>
  <bookViews>
    <workbookView xWindow="-28920" yWindow="-120" windowWidth="29040" windowHeight="15720" tabRatio="957" xr2:uid="{00000000-000D-0000-FFFF-FFFF00000000}"/>
  </bookViews>
  <sheets>
    <sheet name="Summary" sheetId="1" r:id="rId1"/>
    <sheet name="Sum of Scores" sheetId="2" r:id="rId2"/>
    <sheet name="Hacker_Cup_Standings" sheetId="42" r:id="rId3"/>
    <sheet name="HC History" sheetId="3" r:id="rId4"/>
    <sheet name="Sum of W_T_L" sheetId="5" r:id="rId5"/>
    <sheet name="Daviero" sheetId="52" r:id="rId6"/>
    <sheet name="Fusco_D" sheetId="51" r:id="rId7"/>
    <sheet name="Hobbs" sheetId="7" r:id="rId8"/>
    <sheet name="Linton" sheetId="10" r:id="rId9"/>
    <sheet name="McLaughlin" sheetId="14" r:id="rId10"/>
    <sheet name="Michalski_P" sheetId="17" r:id="rId11"/>
    <sheet name="Michalski_S" sheetId="18" r:id="rId12"/>
    <sheet name="Mohsinger_B" sheetId="8" r:id="rId13"/>
    <sheet name="Mohsinger_T" sheetId="9" r:id="rId14"/>
    <sheet name="Nichols" sheetId="21" r:id="rId15"/>
    <sheet name="Palmerino" sheetId="24" r:id="rId16"/>
    <sheet name="Poston" sheetId="11" r:id="rId17"/>
    <sheet name="Rusnak" sheetId="12" r:id="rId18"/>
    <sheet name="Taylor" sheetId="13" r:id="rId19"/>
    <sheet name="Templeton" sheetId="20" r:id="rId20"/>
    <sheet name="Archambault" sheetId="62" r:id="rId21"/>
    <sheet name="Henderson" sheetId="55" r:id="rId22"/>
    <sheet name="Kauffman" sheetId="29" r:id="rId23"/>
    <sheet name="Kreig" sheetId="64" r:id="rId24"/>
    <sheet name="Palmerino_L" sheetId="63" r:id="rId25"/>
    <sheet name="Reed" sheetId="54" r:id="rId26"/>
    <sheet name="Richardson" sheetId="57" r:id="rId27"/>
    <sheet name="Roschinsky" sheetId="61" r:id="rId28"/>
    <sheet name="Scott" sheetId="58" r:id="rId29"/>
    <sheet name="Sheridan" sheetId="56" r:id="rId30"/>
    <sheet name="Subx" sheetId="60" state="hidden" r:id="rId31"/>
    <sheet name="Set Up Template" sheetId="40" r:id="rId32"/>
    <sheet name="Player_Template" sheetId="41" state="hidden" r:id="rId33"/>
  </sheets>
  <definedNames>
    <definedName name="Excel_BuiltIn_Print_Titles_3">'HC History'!$1:$3</definedName>
    <definedName name="HandicapLookup">'HC History'!$B$76:$C$113</definedName>
    <definedName name="Holes">'Set Up Template'!$D$2:$E$28</definedName>
    <definedName name="names">'HC History'!$A$4:$A$34</definedName>
    <definedName name="Week">'Set Up Template'!$B$2:$G$16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6" i="2" l="1"/>
  <c r="CF6" i="2"/>
  <c r="CE7" i="2"/>
  <c r="CF7" i="2"/>
  <c r="CE8" i="2"/>
  <c r="CF8" i="2"/>
  <c r="CE9" i="2"/>
  <c r="CF9" i="2"/>
  <c r="CE10" i="2"/>
  <c r="CF10" i="2"/>
  <c r="CE11" i="2"/>
  <c r="CF11" i="2"/>
  <c r="CE12" i="2"/>
  <c r="CF12" i="2"/>
  <c r="CE13" i="2"/>
  <c r="CF13" i="2"/>
  <c r="CE14" i="2"/>
  <c r="CF14" i="2"/>
  <c r="CE15" i="2"/>
  <c r="CF15" i="2"/>
  <c r="CE16" i="2"/>
  <c r="CF16" i="2"/>
  <c r="CE17" i="2"/>
  <c r="CF17" i="2"/>
  <c r="CE18" i="2"/>
  <c r="CF18" i="2"/>
  <c r="CE19" i="2"/>
  <c r="CF19" i="2"/>
  <c r="CE20" i="2"/>
  <c r="CF20" i="2"/>
  <c r="CE5" i="2"/>
  <c r="CF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B5" i="2"/>
  <c r="CC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5" i="2"/>
  <c r="L48" i="57"/>
  <c r="K48" i="57"/>
  <c r="J48" i="57"/>
  <c r="L47" i="57"/>
  <c r="K47" i="57"/>
  <c r="J47" i="57"/>
  <c r="L46" i="57"/>
  <c r="K46" i="57"/>
  <c r="J46" i="57"/>
  <c r="L45" i="57"/>
  <c r="K45" i="57"/>
  <c r="J45" i="57"/>
  <c r="L44" i="57"/>
  <c r="K44" i="57"/>
  <c r="J44" i="57"/>
  <c r="L43" i="57"/>
  <c r="K43" i="57"/>
  <c r="J43" i="57"/>
  <c r="L42" i="57"/>
  <c r="K42" i="57"/>
  <c r="J42" i="57"/>
  <c r="L41" i="57"/>
  <c r="K41" i="57"/>
  <c r="J41" i="57"/>
  <c r="J49" i="57" s="1"/>
  <c r="L40" i="57"/>
  <c r="L49" i="57" s="1"/>
  <c r="K40" i="57"/>
  <c r="K49" i="57" s="1"/>
  <c r="J40" i="57"/>
  <c r="L37" i="57"/>
  <c r="K37" i="57"/>
  <c r="J37" i="57"/>
  <c r="L36" i="57"/>
  <c r="K36" i="57"/>
  <c r="J36" i="57"/>
  <c r="L35" i="57"/>
  <c r="K35" i="57"/>
  <c r="J35" i="57"/>
  <c r="L34" i="57"/>
  <c r="K34" i="57"/>
  <c r="J34" i="57"/>
  <c r="L33" i="57"/>
  <c r="K33" i="57"/>
  <c r="J33" i="57"/>
  <c r="L32" i="57"/>
  <c r="K32" i="57"/>
  <c r="J32" i="57"/>
  <c r="L31" i="57"/>
  <c r="K31" i="57"/>
  <c r="J31" i="57"/>
  <c r="L30" i="57"/>
  <c r="L38" i="57" s="1"/>
  <c r="K30" i="57"/>
  <c r="K38" i="57" s="1"/>
  <c r="J30" i="57"/>
  <c r="L29" i="57"/>
  <c r="K29" i="57"/>
  <c r="J29" i="57"/>
  <c r="J38" i="57" s="1"/>
  <c r="L48" i="54"/>
  <c r="K48" i="54"/>
  <c r="J48" i="54"/>
  <c r="L47" i="54"/>
  <c r="K47" i="54"/>
  <c r="J47" i="54"/>
  <c r="L46" i="54"/>
  <c r="K46" i="54"/>
  <c r="J46" i="54"/>
  <c r="L45" i="54"/>
  <c r="K45" i="54"/>
  <c r="J45" i="54"/>
  <c r="L44" i="54"/>
  <c r="K44" i="54"/>
  <c r="J44" i="54"/>
  <c r="L43" i="54"/>
  <c r="K43" i="54"/>
  <c r="J43" i="54"/>
  <c r="L42" i="54"/>
  <c r="K42" i="54"/>
  <c r="J42" i="54"/>
  <c r="L41" i="54"/>
  <c r="K41" i="54"/>
  <c r="J41" i="54"/>
  <c r="J49" i="54" s="1"/>
  <c r="L40" i="54"/>
  <c r="L49" i="54" s="1"/>
  <c r="K40" i="54"/>
  <c r="K49" i="54" s="1"/>
  <c r="J40" i="54"/>
  <c r="L37" i="54"/>
  <c r="K37" i="54"/>
  <c r="J37" i="54"/>
  <c r="L36" i="54"/>
  <c r="K36" i="54"/>
  <c r="J36" i="54"/>
  <c r="L35" i="54"/>
  <c r="K35" i="54"/>
  <c r="J35" i="54"/>
  <c r="L34" i="54"/>
  <c r="K34" i="54"/>
  <c r="J34" i="54"/>
  <c r="L33" i="54"/>
  <c r="K33" i="54"/>
  <c r="J33" i="54"/>
  <c r="L32" i="54"/>
  <c r="K32" i="54"/>
  <c r="J32" i="54"/>
  <c r="L31" i="54"/>
  <c r="K31" i="54"/>
  <c r="J31" i="54"/>
  <c r="L30" i="54"/>
  <c r="L38" i="54" s="1"/>
  <c r="K30" i="54"/>
  <c r="K38" i="54" s="1"/>
  <c r="J30" i="54"/>
  <c r="L29" i="54"/>
  <c r="K29" i="54"/>
  <c r="J29" i="54"/>
  <c r="J38" i="54" s="1"/>
  <c r="L48" i="63"/>
  <c r="K48" i="63"/>
  <c r="J48" i="63"/>
  <c r="L47" i="63"/>
  <c r="K47" i="63"/>
  <c r="J47" i="63"/>
  <c r="L46" i="63"/>
  <c r="K46" i="63"/>
  <c r="J46" i="63"/>
  <c r="L45" i="63"/>
  <c r="K45" i="63"/>
  <c r="J45" i="63"/>
  <c r="L44" i="63"/>
  <c r="K44" i="63"/>
  <c r="J44" i="63"/>
  <c r="L43" i="63"/>
  <c r="K43" i="63"/>
  <c r="J43" i="63"/>
  <c r="L42" i="63"/>
  <c r="K42" i="63"/>
  <c r="J42" i="63"/>
  <c r="L41" i="63"/>
  <c r="K41" i="63"/>
  <c r="J41" i="63"/>
  <c r="J49" i="63" s="1"/>
  <c r="L40" i="63"/>
  <c r="L49" i="63" s="1"/>
  <c r="K40" i="63"/>
  <c r="K49" i="63" s="1"/>
  <c r="J40" i="63"/>
  <c r="L37" i="63"/>
  <c r="K37" i="63"/>
  <c r="J37" i="63"/>
  <c r="L36" i="63"/>
  <c r="K36" i="63"/>
  <c r="J36" i="63"/>
  <c r="L35" i="63"/>
  <c r="K35" i="63"/>
  <c r="J35" i="63"/>
  <c r="L34" i="63"/>
  <c r="K34" i="63"/>
  <c r="J34" i="63"/>
  <c r="L33" i="63"/>
  <c r="K33" i="63"/>
  <c r="J33" i="63"/>
  <c r="L32" i="63"/>
  <c r="K32" i="63"/>
  <c r="J32" i="63"/>
  <c r="L31" i="63"/>
  <c r="K31" i="63"/>
  <c r="J31" i="63"/>
  <c r="L30" i="63"/>
  <c r="L38" i="63" s="1"/>
  <c r="K30" i="63"/>
  <c r="K38" i="63" s="1"/>
  <c r="J30" i="63"/>
  <c r="L29" i="63"/>
  <c r="K29" i="63"/>
  <c r="J29" i="63"/>
  <c r="J38" i="63" s="1"/>
  <c r="L48" i="64"/>
  <c r="K48" i="64"/>
  <c r="J48" i="64"/>
  <c r="L47" i="64"/>
  <c r="K47" i="64"/>
  <c r="J47" i="64"/>
  <c r="L46" i="64"/>
  <c r="K46" i="64"/>
  <c r="J46" i="64"/>
  <c r="L45" i="64"/>
  <c r="K45" i="64"/>
  <c r="J45" i="64"/>
  <c r="L44" i="64"/>
  <c r="K44" i="64"/>
  <c r="J44" i="64"/>
  <c r="L43" i="64"/>
  <c r="K43" i="64"/>
  <c r="J43" i="64"/>
  <c r="L42" i="64"/>
  <c r="K42" i="64"/>
  <c r="J42" i="64"/>
  <c r="L41" i="64"/>
  <c r="K41" i="64"/>
  <c r="J41" i="64"/>
  <c r="L40" i="64"/>
  <c r="L49" i="64" s="1"/>
  <c r="K40" i="64"/>
  <c r="K49" i="64" s="1"/>
  <c r="J40" i="64"/>
  <c r="J49" i="64" s="1"/>
  <c r="L37" i="64"/>
  <c r="K37" i="64"/>
  <c r="J37" i="64"/>
  <c r="L36" i="64"/>
  <c r="K36" i="64"/>
  <c r="J36" i="64"/>
  <c r="L35" i="64"/>
  <c r="K35" i="64"/>
  <c r="J35" i="64"/>
  <c r="L34" i="64"/>
  <c r="K34" i="64"/>
  <c r="J34" i="64"/>
  <c r="L33" i="64"/>
  <c r="K33" i="64"/>
  <c r="J33" i="64"/>
  <c r="L32" i="64"/>
  <c r="K32" i="64"/>
  <c r="J32" i="64"/>
  <c r="L31" i="64"/>
  <c r="K31" i="64"/>
  <c r="J31" i="64"/>
  <c r="L30" i="64"/>
  <c r="K30" i="64"/>
  <c r="K38" i="64" s="1"/>
  <c r="J30" i="64"/>
  <c r="L29" i="64"/>
  <c r="L38" i="64" s="1"/>
  <c r="K29" i="64"/>
  <c r="J29" i="64"/>
  <c r="J38" i="64" s="1"/>
  <c r="L48" i="29"/>
  <c r="K48" i="29"/>
  <c r="J48" i="29"/>
  <c r="L47" i="29"/>
  <c r="K47" i="29"/>
  <c r="J47" i="29"/>
  <c r="L46" i="29"/>
  <c r="K46" i="29"/>
  <c r="J46" i="29"/>
  <c r="L45" i="29"/>
  <c r="K45" i="29"/>
  <c r="J45" i="29"/>
  <c r="L44" i="29"/>
  <c r="K44" i="29"/>
  <c r="J44" i="29"/>
  <c r="L43" i="29"/>
  <c r="K43" i="29"/>
  <c r="J43" i="29"/>
  <c r="L42" i="29"/>
  <c r="K42" i="29"/>
  <c r="J42" i="29"/>
  <c r="L41" i="29"/>
  <c r="K41" i="29"/>
  <c r="J41" i="29"/>
  <c r="J49" i="29" s="1"/>
  <c r="L40" i="29"/>
  <c r="L49" i="29" s="1"/>
  <c r="K40" i="29"/>
  <c r="K49" i="29" s="1"/>
  <c r="J40" i="29"/>
  <c r="L37" i="29"/>
  <c r="K37" i="29"/>
  <c r="J37" i="29"/>
  <c r="L36" i="29"/>
  <c r="K36" i="29"/>
  <c r="J36" i="29"/>
  <c r="L35" i="29"/>
  <c r="K35" i="29"/>
  <c r="J35" i="29"/>
  <c r="L34" i="29"/>
  <c r="K34" i="29"/>
  <c r="J34" i="29"/>
  <c r="L33" i="29"/>
  <c r="K33" i="29"/>
  <c r="J33" i="29"/>
  <c r="L32" i="29"/>
  <c r="K32" i="29"/>
  <c r="J32" i="29"/>
  <c r="L31" i="29"/>
  <c r="K31" i="29"/>
  <c r="J31" i="29"/>
  <c r="L30" i="29"/>
  <c r="L38" i="29" s="1"/>
  <c r="K30" i="29"/>
  <c r="K38" i="29" s="1"/>
  <c r="J30" i="29"/>
  <c r="L29" i="29"/>
  <c r="K29" i="29"/>
  <c r="J29" i="29"/>
  <c r="J38" i="29" s="1"/>
  <c r="L48" i="55"/>
  <c r="K48" i="55"/>
  <c r="J48" i="55"/>
  <c r="L47" i="55"/>
  <c r="K47" i="55"/>
  <c r="J47" i="55"/>
  <c r="L46" i="55"/>
  <c r="K46" i="55"/>
  <c r="J46" i="55"/>
  <c r="L45" i="55"/>
  <c r="K45" i="55"/>
  <c r="J45" i="55"/>
  <c r="L44" i="55"/>
  <c r="K44" i="55"/>
  <c r="J44" i="55"/>
  <c r="L43" i="55"/>
  <c r="K43" i="55"/>
  <c r="J43" i="55"/>
  <c r="L42" i="55"/>
  <c r="K42" i="55"/>
  <c r="J42" i="55"/>
  <c r="L41" i="55"/>
  <c r="K41" i="55"/>
  <c r="J41" i="55"/>
  <c r="L40" i="55"/>
  <c r="L49" i="55" s="1"/>
  <c r="K40" i="55"/>
  <c r="K49" i="55" s="1"/>
  <c r="J40" i="55"/>
  <c r="J49" i="55" s="1"/>
  <c r="L37" i="55"/>
  <c r="K37" i="55"/>
  <c r="J37" i="55"/>
  <c r="L36" i="55"/>
  <c r="K36" i="55"/>
  <c r="J36" i="55"/>
  <c r="L35" i="55"/>
  <c r="K35" i="55"/>
  <c r="J35" i="55"/>
  <c r="L34" i="55"/>
  <c r="K34" i="55"/>
  <c r="J34" i="55"/>
  <c r="L33" i="55"/>
  <c r="K33" i="55"/>
  <c r="J33" i="55"/>
  <c r="L32" i="55"/>
  <c r="K32" i="55"/>
  <c r="J32" i="55"/>
  <c r="L31" i="55"/>
  <c r="K31" i="55"/>
  <c r="J31" i="55"/>
  <c r="L30" i="55"/>
  <c r="K30" i="55"/>
  <c r="K38" i="55" s="1"/>
  <c r="J30" i="55"/>
  <c r="L29" i="55"/>
  <c r="L38" i="55" s="1"/>
  <c r="K29" i="55"/>
  <c r="J29" i="55"/>
  <c r="J38" i="55" s="1"/>
  <c r="L48" i="62"/>
  <c r="K48" i="62"/>
  <c r="J48" i="62"/>
  <c r="L47" i="62"/>
  <c r="K47" i="62"/>
  <c r="J47" i="62"/>
  <c r="L46" i="62"/>
  <c r="K46" i="62"/>
  <c r="J46" i="62"/>
  <c r="L45" i="62"/>
  <c r="K45" i="62"/>
  <c r="J45" i="62"/>
  <c r="L44" i="62"/>
  <c r="K44" i="62"/>
  <c r="J44" i="62"/>
  <c r="L43" i="62"/>
  <c r="K43" i="62"/>
  <c r="J43" i="62"/>
  <c r="L42" i="62"/>
  <c r="K42" i="62"/>
  <c r="J42" i="62"/>
  <c r="L41" i="62"/>
  <c r="K41" i="62"/>
  <c r="J41" i="62"/>
  <c r="J49" i="62" s="1"/>
  <c r="L40" i="62"/>
  <c r="L49" i="62" s="1"/>
  <c r="K40" i="62"/>
  <c r="K49" i="62" s="1"/>
  <c r="J40" i="62"/>
  <c r="L37" i="62"/>
  <c r="K37" i="62"/>
  <c r="J37" i="62"/>
  <c r="L36" i="62"/>
  <c r="K36" i="62"/>
  <c r="J36" i="62"/>
  <c r="L35" i="62"/>
  <c r="K35" i="62"/>
  <c r="J35" i="62"/>
  <c r="L34" i="62"/>
  <c r="K34" i="62"/>
  <c r="J34" i="62"/>
  <c r="L33" i="62"/>
  <c r="K33" i="62"/>
  <c r="J33" i="62"/>
  <c r="L32" i="62"/>
  <c r="K32" i="62"/>
  <c r="J32" i="62"/>
  <c r="L31" i="62"/>
  <c r="K31" i="62"/>
  <c r="J31" i="62"/>
  <c r="L30" i="62"/>
  <c r="L38" i="62" s="1"/>
  <c r="K30" i="62"/>
  <c r="K38" i="62" s="1"/>
  <c r="J30" i="62"/>
  <c r="L29" i="62"/>
  <c r="K29" i="62"/>
  <c r="J29" i="62"/>
  <c r="J38" i="62" s="1"/>
  <c r="L48" i="20"/>
  <c r="K48" i="20"/>
  <c r="J48" i="20"/>
  <c r="L47" i="20"/>
  <c r="K47" i="20"/>
  <c r="J47" i="20"/>
  <c r="L46" i="20"/>
  <c r="K46" i="20"/>
  <c r="J46" i="20"/>
  <c r="L45" i="20"/>
  <c r="K45" i="20"/>
  <c r="J45" i="20"/>
  <c r="L44" i="20"/>
  <c r="K44" i="20"/>
  <c r="J44" i="20"/>
  <c r="L43" i="20"/>
  <c r="K43" i="20"/>
  <c r="J43" i="20"/>
  <c r="L42" i="20"/>
  <c r="K42" i="20"/>
  <c r="J42" i="20"/>
  <c r="L41" i="20"/>
  <c r="K41" i="20"/>
  <c r="J41" i="20"/>
  <c r="J49" i="20" s="1"/>
  <c r="L40" i="20"/>
  <c r="L49" i="20" s="1"/>
  <c r="K40" i="20"/>
  <c r="K49" i="20" s="1"/>
  <c r="J40" i="20"/>
  <c r="L37" i="20"/>
  <c r="K37" i="20"/>
  <c r="J37" i="20"/>
  <c r="L36" i="20"/>
  <c r="K36" i="20"/>
  <c r="J36" i="20"/>
  <c r="L35" i="20"/>
  <c r="K35" i="20"/>
  <c r="J35" i="20"/>
  <c r="L34" i="20"/>
  <c r="K34" i="20"/>
  <c r="J34" i="20"/>
  <c r="L33" i="20"/>
  <c r="K33" i="20"/>
  <c r="J33" i="20"/>
  <c r="L32" i="20"/>
  <c r="K32" i="20"/>
  <c r="J32" i="20"/>
  <c r="L31" i="20"/>
  <c r="K31" i="20"/>
  <c r="J31" i="20"/>
  <c r="L30" i="20"/>
  <c r="L38" i="20" s="1"/>
  <c r="K30" i="20"/>
  <c r="K38" i="20" s="1"/>
  <c r="J30" i="20"/>
  <c r="L29" i="20"/>
  <c r="K29" i="20"/>
  <c r="J29" i="20"/>
  <c r="J38" i="20" s="1"/>
  <c r="L48" i="13"/>
  <c r="K48" i="13"/>
  <c r="J48" i="13"/>
  <c r="L47" i="13"/>
  <c r="K47" i="13"/>
  <c r="J47" i="13"/>
  <c r="L46" i="13"/>
  <c r="K46" i="13"/>
  <c r="J46" i="13"/>
  <c r="L45" i="13"/>
  <c r="K45" i="13"/>
  <c r="J45" i="13"/>
  <c r="L44" i="13"/>
  <c r="K44" i="13"/>
  <c r="J44" i="13"/>
  <c r="L43" i="13"/>
  <c r="K43" i="13"/>
  <c r="J43" i="13"/>
  <c r="L42" i="13"/>
  <c r="K42" i="13"/>
  <c r="J42" i="13"/>
  <c r="L41" i="13"/>
  <c r="K41" i="13"/>
  <c r="J41" i="13"/>
  <c r="J49" i="13" s="1"/>
  <c r="L40" i="13"/>
  <c r="L49" i="13" s="1"/>
  <c r="K40" i="13"/>
  <c r="K49" i="13" s="1"/>
  <c r="J40" i="13"/>
  <c r="L37" i="13"/>
  <c r="K37" i="13"/>
  <c r="J37" i="13"/>
  <c r="L36" i="13"/>
  <c r="K36" i="13"/>
  <c r="J36" i="13"/>
  <c r="L35" i="13"/>
  <c r="K35" i="13"/>
  <c r="J35" i="13"/>
  <c r="L34" i="13"/>
  <c r="K34" i="13"/>
  <c r="J34" i="13"/>
  <c r="L33" i="13"/>
  <c r="K33" i="13"/>
  <c r="J33" i="13"/>
  <c r="L32" i="13"/>
  <c r="K32" i="13"/>
  <c r="J32" i="13"/>
  <c r="L31" i="13"/>
  <c r="K31" i="13"/>
  <c r="J31" i="13"/>
  <c r="L30" i="13"/>
  <c r="L38" i="13" s="1"/>
  <c r="K30" i="13"/>
  <c r="K38" i="13" s="1"/>
  <c r="J30" i="13"/>
  <c r="L29" i="13"/>
  <c r="K29" i="13"/>
  <c r="J29" i="13"/>
  <c r="J38" i="13" s="1"/>
  <c r="L48" i="12"/>
  <c r="K48" i="12"/>
  <c r="J48" i="12"/>
  <c r="L47" i="12"/>
  <c r="K47" i="12"/>
  <c r="J47" i="12"/>
  <c r="L46" i="12"/>
  <c r="K46" i="12"/>
  <c r="J46" i="12"/>
  <c r="L45" i="12"/>
  <c r="K45" i="12"/>
  <c r="J45" i="12"/>
  <c r="L44" i="12"/>
  <c r="K44" i="12"/>
  <c r="J44" i="12"/>
  <c r="L43" i="12"/>
  <c r="K43" i="12"/>
  <c r="J43" i="12"/>
  <c r="L42" i="12"/>
  <c r="K42" i="12"/>
  <c r="J42" i="12"/>
  <c r="L41" i="12"/>
  <c r="K41" i="12"/>
  <c r="J41" i="12"/>
  <c r="J49" i="12" s="1"/>
  <c r="L40" i="12"/>
  <c r="L49" i="12" s="1"/>
  <c r="K40" i="12"/>
  <c r="K49" i="12" s="1"/>
  <c r="J40" i="12"/>
  <c r="L37" i="12"/>
  <c r="K37" i="12"/>
  <c r="J37" i="12"/>
  <c r="L36" i="12"/>
  <c r="K36" i="12"/>
  <c r="J36" i="12"/>
  <c r="L35" i="12"/>
  <c r="K35" i="12"/>
  <c r="J35" i="12"/>
  <c r="L34" i="12"/>
  <c r="K34" i="12"/>
  <c r="J34" i="12"/>
  <c r="L33" i="12"/>
  <c r="K33" i="12"/>
  <c r="J33" i="12"/>
  <c r="L32" i="12"/>
  <c r="K32" i="12"/>
  <c r="J32" i="12"/>
  <c r="L31" i="12"/>
  <c r="K31" i="12"/>
  <c r="J31" i="12"/>
  <c r="L30" i="12"/>
  <c r="L38" i="12" s="1"/>
  <c r="K30" i="12"/>
  <c r="K38" i="12" s="1"/>
  <c r="J30" i="12"/>
  <c r="L29" i="12"/>
  <c r="K29" i="12"/>
  <c r="J29" i="12"/>
  <c r="J38" i="12" s="1"/>
  <c r="L48" i="11"/>
  <c r="K48" i="11"/>
  <c r="J48" i="11"/>
  <c r="L47" i="11"/>
  <c r="K47" i="11"/>
  <c r="J47" i="1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K49" i="11" s="1"/>
  <c r="J41" i="11"/>
  <c r="L40" i="11"/>
  <c r="L49" i="11" s="1"/>
  <c r="K40" i="11"/>
  <c r="J40" i="11"/>
  <c r="J49" i="11" s="1"/>
  <c r="L37" i="11"/>
  <c r="K37" i="11"/>
  <c r="J37" i="11"/>
  <c r="L36" i="11"/>
  <c r="K36" i="11"/>
  <c r="J36" i="11"/>
  <c r="L35" i="11"/>
  <c r="K35" i="11"/>
  <c r="J35" i="11"/>
  <c r="L34" i="11"/>
  <c r="K34" i="11"/>
  <c r="J34" i="11"/>
  <c r="L33" i="11"/>
  <c r="K33" i="11"/>
  <c r="J33" i="11"/>
  <c r="L32" i="11"/>
  <c r="K32" i="11"/>
  <c r="J32" i="11"/>
  <c r="L31" i="11"/>
  <c r="K31" i="11"/>
  <c r="J31" i="11"/>
  <c r="L30" i="11"/>
  <c r="K30" i="11"/>
  <c r="K38" i="11" s="1"/>
  <c r="J30" i="11"/>
  <c r="L29" i="11"/>
  <c r="L38" i="11" s="1"/>
  <c r="K29" i="11"/>
  <c r="J29" i="11"/>
  <c r="J38" i="11" s="1"/>
  <c r="L48" i="24"/>
  <c r="K48" i="24"/>
  <c r="J48" i="24"/>
  <c r="L47" i="24"/>
  <c r="K47" i="24"/>
  <c r="J47" i="24"/>
  <c r="L46" i="24"/>
  <c r="K46" i="24"/>
  <c r="J46" i="24"/>
  <c r="L45" i="24"/>
  <c r="K45" i="24"/>
  <c r="J45" i="24"/>
  <c r="L44" i="24"/>
  <c r="K44" i="24"/>
  <c r="J44" i="24"/>
  <c r="L43" i="24"/>
  <c r="K43" i="24"/>
  <c r="J43" i="24"/>
  <c r="L42" i="24"/>
  <c r="K42" i="24"/>
  <c r="J42" i="24"/>
  <c r="L41" i="24"/>
  <c r="K41" i="24"/>
  <c r="K49" i="24" s="1"/>
  <c r="J41" i="24"/>
  <c r="L40" i="24"/>
  <c r="L49" i="24" s="1"/>
  <c r="K40" i="24"/>
  <c r="J40" i="24"/>
  <c r="J49" i="24" s="1"/>
  <c r="L37" i="24"/>
  <c r="K37" i="24"/>
  <c r="J37" i="24"/>
  <c r="L36" i="24"/>
  <c r="K36" i="24"/>
  <c r="J36" i="24"/>
  <c r="L35" i="24"/>
  <c r="K35" i="24"/>
  <c r="J35" i="24"/>
  <c r="L34" i="24"/>
  <c r="K34" i="24"/>
  <c r="J34" i="24"/>
  <c r="L33" i="24"/>
  <c r="K33" i="24"/>
  <c r="J33" i="24"/>
  <c r="L32" i="24"/>
  <c r="K32" i="24"/>
  <c r="J32" i="24"/>
  <c r="L31" i="24"/>
  <c r="K31" i="24"/>
  <c r="J31" i="24"/>
  <c r="L30" i="24"/>
  <c r="K30" i="24"/>
  <c r="J30" i="24"/>
  <c r="L29" i="24"/>
  <c r="K29" i="24"/>
  <c r="J29" i="24"/>
  <c r="J38" i="24" s="1"/>
  <c r="L48" i="21"/>
  <c r="K48" i="21"/>
  <c r="J48" i="21"/>
  <c r="L47" i="21"/>
  <c r="K47" i="21"/>
  <c r="J47" i="21"/>
  <c r="L46" i="21"/>
  <c r="K46" i="21"/>
  <c r="J46" i="21"/>
  <c r="L45" i="21"/>
  <c r="K45" i="21"/>
  <c r="J45" i="21"/>
  <c r="L44" i="21"/>
  <c r="K44" i="21"/>
  <c r="J44" i="21"/>
  <c r="L43" i="21"/>
  <c r="K43" i="21"/>
  <c r="J43" i="21"/>
  <c r="L42" i="21"/>
  <c r="K42" i="21"/>
  <c r="J42" i="21"/>
  <c r="L41" i="21"/>
  <c r="K41" i="21"/>
  <c r="J41" i="21"/>
  <c r="J49" i="21" s="1"/>
  <c r="L40" i="21"/>
  <c r="L49" i="21" s="1"/>
  <c r="K40" i="21"/>
  <c r="K49" i="21" s="1"/>
  <c r="J40" i="21"/>
  <c r="L37" i="21"/>
  <c r="K37" i="21"/>
  <c r="J37" i="21"/>
  <c r="L36" i="21"/>
  <c r="K36" i="21"/>
  <c r="J36" i="21"/>
  <c r="L35" i="21"/>
  <c r="K35" i="21"/>
  <c r="J35" i="21"/>
  <c r="L34" i="21"/>
  <c r="K34" i="21"/>
  <c r="J34" i="21"/>
  <c r="L33" i="21"/>
  <c r="K33" i="21"/>
  <c r="J33" i="21"/>
  <c r="L32" i="21"/>
  <c r="K32" i="21"/>
  <c r="J32" i="21"/>
  <c r="L31" i="21"/>
  <c r="K31" i="21"/>
  <c r="J31" i="21"/>
  <c r="L30" i="21"/>
  <c r="L38" i="21" s="1"/>
  <c r="K30" i="21"/>
  <c r="K38" i="21" s="1"/>
  <c r="J30" i="21"/>
  <c r="L29" i="21"/>
  <c r="K29" i="21"/>
  <c r="J29" i="21"/>
  <c r="J38" i="21" s="1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K49" i="9" s="1"/>
  <c r="J41" i="9"/>
  <c r="L40" i="9"/>
  <c r="L49" i="9" s="1"/>
  <c r="K40" i="9"/>
  <c r="J40" i="9"/>
  <c r="J49" i="9" s="1"/>
  <c r="L37" i="9"/>
  <c r="K37" i="9"/>
  <c r="J37" i="9"/>
  <c r="L36" i="9"/>
  <c r="K36" i="9"/>
  <c r="J36" i="9"/>
  <c r="L35" i="9"/>
  <c r="K35" i="9"/>
  <c r="J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K38" i="9" s="1"/>
  <c r="J30" i="9"/>
  <c r="L29" i="9"/>
  <c r="L38" i="9" s="1"/>
  <c r="K29" i="9"/>
  <c r="J29" i="9"/>
  <c r="J38" i="9" s="1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K49" i="8" s="1"/>
  <c r="J41" i="8"/>
  <c r="L40" i="8"/>
  <c r="L49" i="8" s="1"/>
  <c r="K40" i="8"/>
  <c r="J40" i="8"/>
  <c r="J49" i="8" s="1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K38" i="8" s="1"/>
  <c r="J30" i="8"/>
  <c r="L29" i="8"/>
  <c r="L38" i="8" s="1"/>
  <c r="K29" i="8"/>
  <c r="J29" i="8"/>
  <c r="J38" i="8" s="1"/>
  <c r="L48" i="18"/>
  <c r="K48" i="18"/>
  <c r="J48" i="18"/>
  <c r="L47" i="18"/>
  <c r="K47" i="18"/>
  <c r="J47" i="18"/>
  <c r="L46" i="18"/>
  <c r="K46" i="18"/>
  <c r="J46" i="18"/>
  <c r="L45" i="18"/>
  <c r="K45" i="18"/>
  <c r="J45" i="18"/>
  <c r="L44" i="18"/>
  <c r="K44" i="18"/>
  <c r="J44" i="18"/>
  <c r="L43" i="18"/>
  <c r="K43" i="18"/>
  <c r="J43" i="18"/>
  <c r="L42" i="18"/>
  <c r="K42" i="18"/>
  <c r="J42" i="18"/>
  <c r="L41" i="18"/>
  <c r="K41" i="18"/>
  <c r="J41" i="18"/>
  <c r="L40" i="18"/>
  <c r="L49" i="18" s="1"/>
  <c r="K40" i="18"/>
  <c r="K49" i="18" s="1"/>
  <c r="J40" i="18"/>
  <c r="J49" i="18" s="1"/>
  <c r="L37" i="18"/>
  <c r="K37" i="18"/>
  <c r="J37" i="18"/>
  <c r="L36" i="18"/>
  <c r="K36" i="18"/>
  <c r="J36" i="18"/>
  <c r="L35" i="18"/>
  <c r="K35" i="18"/>
  <c r="J35" i="18"/>
  <c r="L34" i="18"/>
  <c r="K34" i="18"/>
  <c r="J34" i="18"/>
  <c r="L33" i="18"/>
  <c r="K33" i="18"/>
  <c r="J33" i="18"/>
  <c r="L32" i="18"/>
  <c r="K32" i="18"/>
  <c r="J32" i="18"/>
  <c r="L31" i="18"/>
  <c r="K31" i="18"/>
  <c r="J31" i="18"/>
  <c r="L30" i="18"/>
  <c r="K30" i="18"/>
  <c r="K38" i="18" s="1"/>
  <c r="J30" i="18"/>
  <c r="L29" i="18"/>
  <c r="L38" i="18" s="1"/>
  <c r="K29" i="18"/>
  <c r="J29" i="18"/>
  <c r="J38" i="18" s="1"/>
  <c r="L48" i="17"/>
  <c r="K48" i="17"/>
  <c r="J48" i="17"/>
  <c r="L47" i="17"/>
  <c r="K47" i="17"/>
  <c r="J47" i="17"/>
  <c r="L46" i="17"/>
  <c r="K46" i="17"/>
  <c r="J46" i="17"/>
  <c r="L45" i="17"/>
  <c r="K45" i="17"/>
  <c r="J45" i="17"/>
  <c r="L44" i="17"/>
  <c r="K44" i="17"/>
  <c r="J44" i="17"/>
  <c r="L43" i="17"/>
  <c r="K43" i="17"/>
  <c r="J43" i="17"/>
  <c r="L42" i="17"/>
  <c r="K42" i="17"/>
  <c r="J42" i="17"/>
  <c r="L41" i="17"/>
  <c r="K41" i="17"/>
  <c r="J41" i="17"/>
  <c r="L40" i="17"/>
  <c r="L49" i="17" s="1"/>
  <c r="K40" i="17"/>
  <c r="K49" i="17" s="1"/>
  <c r="J40" i="17"/>
  <c r="J49" i="17" s="1"/>
  <c r="L37" i="17"/>
  <c r="K37" i="17"/>
  <c r="J37" i="17"/>
  <c r="L36" i="17"/>
  <c r="K36" i="17"/>
  <c r="J36" i="17"/>
  <c r="L35" i="17"/>
  <c r="K35" i="17"/>
  <c r="J35" i="17"/>
  <c r="L34" i="17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K38" i="17" s="1"/>
  <c r="J30" i="17"/>
  <c r="L29" i="17"/>
  <c r="L38" i="17" s="1"/>
  <c r="K29" i="17"/>
  <c r="J29" i="17"/>
  <c r="J38" i="17" s="1"/>
  <c r="L48" i="14"/>
  <c r="K48" i="14"/>
  <c r="J48" i="14"/>
  <c r="L47" i="14"/>
  <c r="K47" i="14"/>
  <c r="J47" i="14"/>
  <c r="L46" i="14"/>
  <c r="K46" i="14"/>
  <c r="J46" i="14"/>
  <c r="L45" i="14"/>
  <c r="K45" i="14"/>
  <c r="J45" i="14"/>
  <c r="L44" i="14"/>
  <c r="K44" i="14"/>
  <c r="J44" i="14"/>
  <c r="L43" i="14"/>
  <c r="K43" i="14"/>
  <c r="J43" i="14"/>
  <c r="L42" i="14"/>
  <c r="K42" i="14"/>
  <c r="J42" i="14"/>
  <c r="L41" i="14"/>
  <c r="K41" i="14"/>
  <c r="J41" i="14"/>
  <c r="L40" i="14"/>
  <c r="L49" i="14" s="1"/>
  <c r="K40" i="14"/>
  <c r="K49" i="14" s="1"/>
  <c r="J40" i="14"/>
  <c r="J49" i="14" s="1"/>
  <c r="L37" i="14"/>
  <c r="K37" i="14"/>
  <c r="J37" i="14"/>
  <c r="L36" i="14"/>
  <c r="K36" i="14"/>
  <c r="J36" i="14"/>
  <c r="L35" i="14"/>
  <c r="K35" i="14"/>
  <c r="J35" i="14"/>
  <c r="L34" i="14"/>
  <c r="K34" i="14"/>
  <c r="J34" i="14"/>
  <c r="L33" i="14"/>
  <c r="K33" i="14"/>
  <c r="J33" i="14"/>
  <c r="L32" i="14"/>
  <c r="K32" i="14"/>
  <c r="J32" i="14"/>
  <c r="L31" i="14"/>
  <c r="K31" i="14"/>
  <c r="J31" i="14"/>
  <c r="L30" i="14"/>
  <c r="K30" i="14"/>
  <c r="K38" i="14" s="1"/>
  <c r="J30" i="14"/>
  <c r="L29" i="14"/>
  <c r="L38" i="14" s="1"/>
  <c r="K29" i="14"/>
  <c r="J29" i="14"/>
  <c r="J38" i="14" s="1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J49" i="7" s="1"/>
  <c r="L40" i="7"/>
  <c r="L49" i="7" s="1"/>
  <c r="K40" i="7"/>
  <c r="K49" i="7" s="1"/>
  <c r="J40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L38" i="7" s="1"/>
  <c r="K30" i="7"/>
  <c r="K38" i="7" s="1"/>
  <c r="J30" i="7"/>
  <c r="L29" i="7"/>
  <c r="K29" i="7"/>
  <c r="J29" i="7"/>
  <c r="J38" i="7" s="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J49" i="51" s="1"/>
  <c r="L40" i="51"/>
  <c r="L49" i="51" s="1"/>
  <c r="K40" i="51"/>
  <c r="K49" i="51" s="1"/>
  <c r="J40" i="51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L38" i="51" s="1"/>
  <c r="K30" i="51"/>
  <c r="K38" i="51" s="1"/>
  <c r="J30" i="51"/>
  <c r="L29" i="51"/>
  <c r="K29" i="51"/>
  <c r="J29" i="51"/>
  <c r="J38" i="51" s="1"/>
  <c r="L48" i="52"/>
  <c r="K48" i="52"/>
  <c r="J48" i="52"/>
  <c r="L47" i="52"/>
  <c r="K47" i="52"/>
  <c r="J47" i="52"/>
  <c r="L46" i="52"/>
  <c r="K46" i="52"/>
  <c r="J46" i="52"/>
  <c r="L45" i="52"/>
  <c r="K45" i="52"/>
  <c r="J45" i="52"/>
  <c r="L44" i="52"/>
  <c r="K44" i="52"/>
  <c r="J44" i="52"/>
  <c r="L43" i="52"/>
  <c r="K43" i="52"/>
  <c r="J43" i="52"/>
  <c r="L42" i="52"/>
  <c r="K42" i="52"/>
  <c r="J42" i="52"/>
  <c r="L41" i="52"/>
  <c r="K41" i="52"/>
  <c r="J41" i="52"/>
  <c r="J49" i="52" s="1"/>
  <c r="L40" i="52"/>
  <c r="L49" i="52" s="1"/>
  <c r="K40" i="52"/>
  <c r="K49" i="52" s="1"/>
  <c r="J40" i="52"/>
  <c r="L37" i="52"/>
  <c r="K37" i="52"/>
  <c r="J37" i="52"/>
  <c r="L36" i="52"/>
  <c r="K36" i="52"/>
  <c r="J36" i="52"/>
  <c r="L35" i="52"/>
  <c r="K35" i="52"/>
  <c r="J35" i="52"/>
  <c r="L34" i="52"/>
  <c r="K34" i="52"/>
  <c r="J34" i="52"/>
  <c r="L33" i="52"/>
  <c r="K33" i="52"/>
  <c r="J33" i="52"/>
  <c r="L32" i="52"/>
  <c r="K32" i="52"/>
  <c r="J32" i="52"/>
  <c r="L31" i="52"/>
  <c r="K31" i="52"/>
  <c r="J31" i="52"/>
  <c r="L30" i="52"/>
  <c r="L38" i="52" s="1"/>
  <c r="K30" i="52"/>
  <c r="K38" i="52" s="1"/>
  <c r="J30" i="52"/>
  <c r="L29" i="52"/>
  <c r="K29" i="52"/>
  <c r="J29" i="52"/>
  <c r="J38" i="52" s="1"/>
  <c r="J30" i="10"/>
  <c r="K30" i="10"/>
  <c r="L30" i="10"/>
  <c r="J31" i="10"/>
  <c r="K31" i="10"/>
  <c r="L31" i="10"/>
  <c r="J32" i="10"/>
  <c r="K32" i="10"/>
  <c r="L32" i="10"/>
  <c r="J33" i="10"/>
  <c r="K33" i="10"/>
  <c r="L33" i="10"/>
  <c r="J34" i="10"/>
  <c r="K34" i="10"/>
  <c r="L34" i="10"/>
  <c r="J35" i="10"/>
  <c r="K35" i="10"/>
  <c r="L35" i="10"/>
  <c r="J36" i="10"/>
  <c r="K36" i="10"/>
  <c r="L36" i="10"/>
  <c r="J37" i="10"/>
  <c r="K37" i="10"/>
  <c r="L37" i="10"/>
  <c r="L29" i="10"/>
  <c r="K29" i="10"/>
  <c r="J29" i="10"/>
  <c r="CK7" i="11"/>
  <c r="CK7" i="20"/>
  <c r="A63" i="3"/>
  <c r="L38" i="24" l="1"/>
  <c r="K38" i="24"/>
  <c r="L48" i="56"/>
  <c r="K48" i="56"/>
  <c r="J48" i="56"/>
  <c r="L47" i="56"/>
  <c r="K47" i="56"/>
  <c r="J47" i="56"/>
  <c r="L46" i="56"/>
  <c r="K46" i="56"/>
  <c r="J46" i="56"/>
  <c r="L45" i="56"/>
  <c r="K45" i="56"/>
  <c r="J45" i="56"/>
  <c r="L44" i="56"/>
  <c r="K44" i="56"/>
  <c r="J44" i="56"/>
  <c r="L43" i="56"/>
  <c r="K43" i="56"/>
  <c r="J43" i="56"/>
  <c r="L42" i="56"/>
  <c r="K42" i="56"/>
  <c r="J42" i="56"/>
  <c r="L41" i="56"/>
  <c r="K41" i="56"/>
  <c r="J41" i="56"/>
  <c r="L40" i="56"/>
  <c r="K40" i="56"/>
  <c r="J40" i="56"/>
  <c r="L48" i="58"/>
  <c r="K48" i="58"/>
  <c r="J48" i="58"/>
  <c r="L47" i="58"/>
  <c r="K47" i="58"/>
  <c r="J47" i="58"/>
  <c r="L46" i="58"/>
  <c r="K46" i="58"/>
  <c r="J46" i="58"/>
  <c r="L45" i="58"/>
  <c r="K45" i="58"/>
  <c r="J45" i="58"/>
  <c r="L44" i="58"/>
  <c r="K44" i="58"/>
  <c r="J44" i="58"/>
  <c r="L43" i="58"/>
  <c r="K43" i="58"/>
  <c r="J43" i="58"/>
  <c r="L42" i="58"/>
  <c r="K42" i="58"/>
  <c r="J42" i="58"/>
  <c r="L41" i="58"/>
  <c r="K41" i="58"/>
  <c r="J41" i="58"/>
  <c r="L40" i="58"/>
  <c r="K40" i="58"/>
  <c r="J40" i="58"/>
  <c r="L48" i="61"/>
  <c r="K48" i="61"/>
  <c r="J48" i="61"/>
  <c r="L47" i="61"/>
  <c r="K47" i="61"/>
  <c r="J47" i="61"/>
  <c r="L46" i="61"/>
  <c r="K46" i="61"/>
  <c r="J46" i="61"/>
  <c r="L45" i="61"/>
  <c r="K45" i="61"/>
  <c r="J45" i="61"/>
  <c r="L44" i="61"/>
  <c r="K44" i="61"/>
  <c r="J44" i="61"/>
  <c r="L43" i="61"/>
  <c r="K43" i="61"/>
  <c r="J43" i="61"/>
  <c r="L42" i="61"/>
  <c r="K42" i="61"/>
  <c r="J42" i="61"/>
  <c r="L41" i="61"/>
  <c r="K41" i="61"/>
  <c r="J41" i="61"/>
  <c r="L40" i="61"/>
  <c r="K40" i="61"/>
  <c r="J40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J41" i="10"/>
  <c r="L40" i="10"/>
  <c r="K40" i="10"/>
  <c r="J40" i="10"/>
  <c r="CE7" i="24"/>
  <c r="CH7" i="24"/>
  <c r="CI7" i="24"/>
  <c r="CK7" i="24"/>
  <c r="W13" i="1"/>
  <c r="U13" i="1"/>
  <c r="U17" i="1"/>
  <c r="X20" i="1"/>
  <c r="U20" i="1"/>
  <c r="T17" i="1"/>
  <c r="T13" i="1"/>
  <c r="X18" i="1"/>
  <c r="W19" i="1"/>
  <c r="X15" i="1"/>
  <c r="W7" i="1"/>
  <c r="U21" i="1"/>
  <c r="T10" i="1"/>
  <c r="T21" i="1"/>
  <c r="W12" i="1"/>
  <c r="W20" i="1"/>
  <c r="X8" i="1"/>
  <c r="X12" i="1"/>
  <c r="W18" i="1"/>
  <c r="U8" i="1"/>
  <c r="T18" i="1"/>
  <c r="T20" i="1"/>
  <c r="U15" i="1"/>
  <c r="X16" i="1"/>
  <c r="T19" i="1"/>
  <c r="U7" i="1"/>
  <c r="X7" i="1"/>
  <c r="U19" i="1"/>
  <c r="U18" i="1"/>
  <c r="W8" i="1"/>
  <c r="X17" i="1"/>
  <c r="X21" i="1"/>
  <c r="X6" i="1"/>
  <c r="X19" i="1"/>
  <c r="W10" i="1"/>
  <c r="X13" i="1"/>
  <c r="W21" i="1"/>
  <c r="T12" i="1"/>
  <c r="U9" i="1"/>
  <c r="X10" i="1"/>
  <c r="X14" i="1"/>
  <c r="T14" i="1"/>
  <c r="U10" i="1"/>
  <c r="X11" i="1"/>
  <c r="X9" i="1"/>
  <c r="U12" i="1"/>
  <c r="W16" i="1"/>
  <c r="W17" i="1"/>
  <c r="U14" i="1"/>
  <c r="W9" i="1"/>
  <c r="U11" i="1"/>
  <c r="W14" i="1"/>
  <c r="T16" i="1"/>
  <c r="Y21" i="1" l="1"/>
  <c r="Y17" i="1"/>
  <c r="Y14" i="1"/>
  <c r="Y9" i="1"/>
  <c r="Y12" i="1"/>
  <c r="Y19" i="1"/>
  <c r="Y16" i="1"/>
  <c r="Y13" i="1"/>
  <c r="Y8" i="1"/>
  <c r="Y18" i="1"/>
  <c r="Y20" i="1"/>
  <c r="Y10" i="1"/>
  <c r="Y7" i="1"/>
  <c r="V18" i="1"/>
  <c r="V21" i="1"/>
  <c r="V17" i="1"/>
  <c r="V14" i="1"/>
  <c r="V19" i="1"/>
  <c r="V13" i="1"/>
  <c r="V12" i="1"/>
  <c r="V20" i="1"/>
  <c r="V10" i="1"/>
  <c r="D91" i="3"/>
  <c r="D81" i="3"/>
  <c r="L37" i="56"/>
  <c r="K37" i="56"/>
  <c r="J37" i="56"/>
  <c r="L36" i="56"/>
  <c r="K36" i="56"/>
  <c r="J36" i="56"/>
  <c r="L35" i="56"/>
  <c r="K35" i="56"/>
  <c r="J35" i="56"/>
  <c r="L34" i="56"/>
  <c r="K34" i="56"/>
  <c r="J34" i="56"/>
  <c r="L33" i="56"/>
  <c r="K33" i="56"/>
  <c r="J33" i="56"/>
  <c r="L32" i="56"/>
  <c r="K32" i="56"/>
  <c r="J32" i="56"/>
  <c r="L31" i="56"/>
  <c r="K31" i="56"/>
  <c r="K38" i="56" s="1"/>
  <c r="J31" i="56"/>
  <c r="L30" i="56"/>
  <c r="K30" i="56"/>
  <c r="J30" i="56"/>
  <c r="L29" i="56"/>
  <c r="K29" i="56"/>
  <c r="J29" i="56"/>
  <c r="K38" i="10"/>
  <c r="C14" i="40"/>
  <c r="BV7" i="17"/>
  <c r="BW7" i="17" s="1"/>
  <c r="BY7" i="17" s="1"/>
  <c r="BV7" i="12"/>
  <c r="BW7" i="12" s="1"/>
  <c r="BY7" i="12" s="1"/>
  <c r="CB7" i="12"/>
  <c r="L49" i="56"/>
  <c r="K49" i="56"/>
  <c r="L49" i="58"/>
  <c r="K49" i="58"/>
  <c r="L49" i="61"/>
  <c r="K49" i="10"/>
  <c r="L49" i="10"/>
  <c r="V19" i="5"/>
  <c r="L48" i="41"/>
  <c r="K48" i="41"/>
  <c r="L47" i="41"/>
  <c r="K47" i="41"/>
  <c r="L46" i="41"/>
  <c r="K46" i="41"/>
  <c r="L45" i="41"/>
  <c r="K45" i="41"/>
  <c r="L44" i="41"/>
  <c r="K44" i="41"/>
  <c r="L43" i="41"/>
  <c r="K43" i="41"/>
  <c r="L42" i="41"/>
  <c r="K42" i="41"/>
  <c r="L41" i="41"/>
  <c r="K41" i="41"/>
  <c r="L40" i="41"/>
  <c r="L49" i="41" s="1"/>
  <c r="K40" i="41"/>
  <c r="K49" i="41" s="1"/>
  <c r="L37" i="41"/>
  <c r="K37" i="41"/>
  <c r="L36" i="41"/>
  <c r="K36" i="41"/>
  <c r="L35" i="41"/>
  <c r="K35" i="41"/>
  <c r="L34" i="41"/>
  <c r="K34" i="41"/>
  <c r="L33" i="41"/>
  <c r="K33" i="41"/>
  <c r="L32" i="41"/>
  <c r="K32" i="41"/>
  <c r="L31" i="41"/>
  <c r="K31" i="41"/>
  <c r="L30" i="41"/>
  <c r="L38" i="41" s="1"/>
  <c r="K30" i="41"/>
  <c r="L29" i="41"/>
  <c r="K29" i="41"/>
  <c r="K38" i="41" s="1"/>
  <c r="L48" i="60"/>
  <c r="K48" i="60"/>
  <c r="L47" i="60"/>
  <c r="K47" i="60"/>
  <c r="L46" i="60"/>
  <c r="K46" i="60"/>
  <c r="L45" i="60"/>
  <c r="K45" i="60"/>
  <c r="L44" i="60"/>
  <c r="K44" i="60"/>
  <c r="L43" i="60"/>
  <c r="K43" i="60"/>
  <c r="L42" i="60"/>
  <c r="K42" i="60"/>
  <c r="L41" i="60"/>
  <c r="L49" i="60" s="1"/>
  <c r="K41" i="60"/>
  <c r="L40" i="60"/>
  <c r="K40" i="60"/>
  <c r="K49" i="60" s="1"/>
  <c r="L37" i="60"/>
  <c r="K37" i="60"/>
  <c r="L36" i="60"/>
  <c r="K36" i="60"/>
  <c r="L35" i="60"/>
  <c r="K35" i="60"/>
  <c r="L34" i="60"/>
  <c r="K34" i="60"/>
  <c r="L33" i="60"/>
  <c r="K33" i="60"/>
  <c r="L32" i="60"/>
  <c r="K32" i="60"/>
  <c r="L31" i="60"/>
  <c r="K31" i="60"/>
  <c r="L30" i="60"/>
  <c r="L38" i="60" s="1"/>
  <c r="K30" i="60"/>
  <c r="L29" i="60"/>
  <c r="K29" i="60"/>
  <c r="K38" i="60" s="1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L38" i="58" s="1"/>
  <c r="K29" i="58"/>
  <c r="K38" i="58" s="1"/>
  <c r="K49" i="61"/>
  <c r="L38" i="61"/>
  <c r="K38" i="61"/>
  <c r="AX7" i="12"/>
  <c r="AY7" i="12" s="1"/>
  <c r="BA7" i="12" s="1"/>
  <c r="C9" i="40"/>
  <c r="C10" i="40"/>
  <c r="T9" i="1"/>
  <c r="T11" i="1"/>
  <c r="U6" i="1"/>
  <c r="T7" i="1"/>
  <c r="U16" i="1"/>
  <c r="W11" i="1"/>
  <c r="V11" i="1" l="1"/>
  <c r="V9" i="1"/>
  <c r="V7" i="1"/>
  <c r="Y11" i="1"/>
  <c r="T8" i="1"/>
  <c r="T6" i="1"/>
  <c r="V16" i="1" l="1"/>
  <c r="V8" i="1"/>
  <c r="T15" i="1"/>
  <c r="D18" i="1"/>
  <c r="V6" i="1" l="1"/>
  <c r="V15" i="1"/>
  <c r="Z14" i="1"/>
  <c r="Z18" i="1"/>
  <c r="Z20" i="1"/>
  <c r="Z7" i="1"/>
  <c r="Z17" i="1"/>
  <c r="Z10" i="1"/>
  <c r="Z8" i="1"/>
  <c r="Z12" i="1"/>
  <c r="Z21" i="1"/>
  <c r="Z16" i="1"/>
  <c r="Z19" i="1"/>
  <c r="Z13" i="1"/>
  <c r="Z9" i="1"/>
  <c r="Z11" i="1"/>
  <c r="L38" i="10"/>
  <c r="BV8" i="17"/>
  <c r="L38" i="56"/>
  <c r="AR7" i="10"/>
  <c r="AS7" i="10" s="1"/>
  <c r="AU7" i="10" s="1"/>
  <c r="AX7" i="10"/>
  <c r="G15" i="5"/>
  <c r="G11" i="5"/>
  <c r="AM69" i="3"/>
  <c r="AJ69" i="3"/>
  <c r="BO31" i="2"/>
  <c r="D218" i="64"/>
  <c r="E218" i="64" s="1"/>
  <c r="D217" i="64"/>
  <c r="E217" i="64" s="1"/>
  <c r="D216" i="64"/>
  <c r="E216" i="64" s="1"/>
  <c r="D215" i="64"/>
  <c r="E215" i="64" s="1"/>
  <c r="D214" i="64"/>
  <c r="E214" i="64" s="1"/>
  <c r="E213" i="64"/>
  <c r="D213" i="64"/>
  <c r="D212" i="64"/>
  <c r="E212" i="64" s="1"/>
  <c r="D211" i="64"/>
  <c r="E211" i="64" s="1"/>
  <c r="D210" i="64"/>
  <c r="E210" i="64" s="1"/>
  <c r="E207" i="64"/>
  <c r="D207" i="64"/>
  <c r="D206" i="64"/>
  <c r="E206" i="64" s="1"/>
  <c r="E205" i="64"/>
  <c r="D205" i="64"/>
  <c r="E204" i="64"/>
  <c r="D204" i="64"/>
  <c r="D203" i="64"/>
  <c r="E203" i="64" s="1"/>
  <c r="E202" i="64"/>
  <c r="D202" i="64"/>
  <c r="E201" i="64"/>
  <c r="D201" i="64"/>
  <c r="E200" i="64"/>
  <c r="D200" i="64"/>
  <c r="E199" i="64"/>
  <c r="D199" i="64"/>
  <c r="D196" i="64"/>
  <c r="E196" i="64" s="1"/>
  <c r="D195" i="64"/>
  <c r="E195" i="64" s="1"/>
  <c r="D194" i="64"/>
  <c r="E194" i="64" s="1"/>
  <c r="E193" i="64"/>
  <c r="D193" i="64"/>
  <c r="E192" i="64"/>
  <c r="D192" i="64"/>
  <c r="D191" i="64"/>
  <c r="E191" i="64" s="1"/>
  <c r="E190" i="64"/>
  <c r="D190" i="64"/>
  <c r="E189" i="64"/>
  <c r="D189" i="64"/>
  <c r="E188" i="64"/>
  <c r="D188" i="64"/>
  <c r="D185" i="64"/>
  <c r="D184" i="64"/>
  <c r="D183" i="64"/>
  <c r="D182" i="64"/>
  <c r="D181" i="64"/>
  <c r="D180" i="64"/>
  <c r="D179" i="64"/>
  <c r="D178" i="64"/>
  <c r="D177" i="64"/>
  <c r="E174" i="64"/>
  <c r="D174" i="64"/>
  <c r="E173" i="64"/>
  <c r="D173" i="64"/>
  <c r="E172" i="64"/>
  <c r="D172" i="64"/>
  <c r="D171" i="64"/>
  <c r="E171" i="64" s="1"/>
  <c r="D170" i="64"/>
  <c r="E170" i="64" s="1"/>
  <c r="E169" i="64"/>
  <c r="D169" i="64"/>
  <c r="E168" i="64"/>
  <c r="D168" i="64"/>
  <c r="D167" i="64"/>
  <c r="E167" i="64" s="1"/>
  <c r="D166" i="64"/>
  <c r="E166" i="64" s="1"/>
  <c r="D163" i="64"/>
  <c r="D162" i="64"/>
  <c r="D161" i="64"/>
  <c r="D160" i="64"/>
  <c r="D159" i="64"/>
  <c r="D158" i="64"/>
  <c r="D157" i="64"/>
  <c r="D156" i="64"/>
  <c r="D155" i="64"/>
  <c r="D152" i="64"/>
  <c r="D151" i="64"/>
  <c r="D150" i="64"/>
  <c r="D149" i="64"/>
  <c r="D148" i="64"/>
  <c r="D147" i="64"/>
  <c r="D146" i="64"/>
  <c r="D145" i="64"/>
  <c r="D144" i="64"/>
  <c r="D141" i="64"/>
  <c r="D140" i="64"/>
  <c r="D139" i="64"/>
  <c r="D138" i="64"/>
  <c r="D137" i="64"/>
  <c r="D136" i="64"/>
  <c r="D135" i="64"/>
  <c r="D134" i="64"/>
  <c r="D133" i="64"/>
  <c r="D130" i="64"/>
  <c r="D129" i="64"/>
  <c r="D128" i="64"/>
  <c r="D127" i="64"/>
  <c r="D126" i="64"/>
  <c r="D125" i="64"/>
  <c r="D124" i="64"/>
  <c r="D123" i="64"/>
  <c r="D122" i="64"/>
  <c r="E119" i="64"/>
  <c r="D119" i="64"/>
  <c r="D118" i="64"/>
  <c r="E118" i="64" s="1"/>
  <c r="E117" i="64"/>
  <c r="D117" i="64"/>
  <c r="E116" i="64"/>
  <c r="D116" i="64"/>
  <c r="D115" i="64"/>
  <c r="E115" i="64" s="1"/>
  <c r="D114" i="64"/>
  <c r="E114" i="64" s="1"/>
  <c r="D113" i="64"/>
  <c r="E113" i="64" s="1"/>
  <c r="I117" i="64" s="1"/>
  <c r="E112" i="64"/>
  <c r="D112" i="64"/>
  <c r="E111" i="64"/>
  <c r="D111" i="64"/>
  <c r="D108" i="64"/>
  <c r="E108" i="64" s="1"/>
  <c r="D107" i="64"/>
  <c r="E107" i="64" s="1"/>
  <c r="E106" i="64"/>
  <c r="D106" i="64"/>
  <c r="D105" i="64"/>
  <c r="E105" i="64" s="1"/>
  <c r="D104" i="64"/>
  <c r="E104" i="64" s="1"/>
  <c r="D103" i="64"/>
  <c r="E103" i="64" s="1"/>
  <c r="E102" i="64"/>
  <c r="D102" i="64"/>
  <c r="D101" i="64"/>
  <c r="E101" i="64" s="1"/>
  <c r="D100" i="64"/>
  <c r="E100" i="64" s="1"/>
  <c r="D97" i="64"/>
  <c r="E97" i="64" s="1"/>
  <c r="D96" i="64"/>
  <c r="E96" i="64" s="1"/>
  <c r="D95" i="64"/>
  <c r="E95" i="64" s="1"/>
  <c r="E94" i="64"/>
  <c r="D94" i="64"/>
  <c r="D93" i="64"/>
  <c r="E93" i="64" s="1"/>
  <c r="D92" i="64"/>
  <c r="E92" i="64" s="1"/>
  <c r="D91" i="64"/>
  <c r="E91" i="64" s="1"/>
  <c r="E90" i="64"/>
  <c r="D90" i="64"/>
  <c r="E89" i="64"/>
  <c r="D89" i="64"/>
  <c r="D86" i="64"/>
  <c r="E86" i="64" s="1"/>
  <c r="D85" i="64"/>
  <c r="E85" i="64" s="1"/>
  <c r="D84" i="64"/>
  <c r="E84" i="64" s="1"/>
  <c r="E83" i="64"/>
  <c r="D83" i="64"/>
  <c r="E82" i="64"/>
  <c r="D82" i="64"/>
  <c r="D81" i="64"/>
  <c r="E81" i="64" s="1"/>
  <c r="D80" i="64"/>
  <c r="E80" i="64" s="1"/>
  <c r="E79" i="64"/>
  <c r="D79" i="64"/>
  <c r="D78" i="64"/>
  <c r="E78" i="64" s="1"/>
  <c r="E75" i="64"/>
  <c r="D75" i="64"/>
  <c r="E74" i="64"/>
  <c r="D74" i="64"/>
  <c r="D73" i="64"/>
  <c r="E73" i="64" s="1"/>
  <c r="D72" i="64"/>
  <c r="E72" i="64" s="1"/>
  <c r="D71" i="64"/>
  <c r="E71" i="64" s="1"/>
  <c r="E70" i="64"/>
  <c r="D70" i="64"/>
  <c r="D69" i="64"/>
  <c r="E69" i="64" s="1"/>
  <c r="D68" i="64"/>
  <c r="E68" i="64" s="1"/>
  <c r="D67" i="64"/>
  <c r="E67" i="64" s="1"/>
  <c r="D64" i="64"/>
  <c r="E64" i="64" s="1"/>
  <c r="D63" i="64"/>
  <c r="E63" i="64" s="1"/>
  <c r="E62" i="64"/>
  <c r="D62" i="64"/>
  <c r="D61" i="64"/>
  <c r="E61" i="64" s="1"/>
  <c r="D60" i="64"/>
  <c r="E60" i="64" s="1"/>
  <c r="E59" i="64"/>
  <c r="D59" i="64"/>
  <c r="D58" i="64"/>
  <c r="E58" i="64" s="1"/>
  <c r="E57" i="64"/>
  <c r="D57" i="64"/>
  <c r="E56" i="64"/>
  <c r="D56" i="64"/>
  <c r="C42" i="64"/>
  <c r="D42" i="64" s="1"/>
  <c r="E39" i="64"/>
  <c r="F39" i="64" s="1"/>
  <c r="C36" i="64"/>
  <c r="D36" i="64" s="1"/>
  <c r="C32" i="64"/>
  <c r="D32" i="64" s="1"/>
  <c r="D31" i="64"/>
  <c r="BN24" i="64"/>
  <c r="R24" i="64"/>
  <c r="BN22" i="64"/>
  <c r="R22" i="64"/>
  <c r="L22" i="64"/>
  <c r="CL20" i="64"/>
  <c r="C43" i="64" s="1"/>
  <c r="D43" i="64" s="1"/>
  <c r="CF20" i="64"/>
  <c r="BZ20" i="64"/>
  <c r="C41" i="64" s="1"/>
  <c r="D41" i="64" s="1"/>
  <c r="BN20" i="64"/>
  <c r="C39" i="64" s="1"/>
  <c r="D39" i="64" s="1"/>
  <c r="BH20" i="64"/>
  <c r="C38" i="64" s="1"/>
  <c r="D38" i="64" s="1"/>
  <c r="AP20" i="64"/>
  <c r="C35" i="64" s="1"/>
  <c r="D35" i="64" s="1"/>
  <c r="AJ20" i="64"/>
  <c r="C34" i="64" s="1"/>
  <c r="D34" i="64" s="1"/>
  <c r="AD20" i="64"/>
  <c r="C33" i="64" s="1"/>
  <c r="D33" i="64" s="1"/>
  <c r="R20" i="64"/>
  <c r="C31" i="64" s="1"/>
  <c r="L20" i="64"/>
  <c r="C30" i="64" s="1"/>
  <c r="D30" i="64" s="1"/>
  <c r="F20" i="64"/>
  <c r="C29" i="64" s="1"/>
  <c r="CL16" i="64"/>
  <c r="CJ16" i="64"/>
  <c r="CL24" i="64" s="1"/>
  <c r="CF16" i="64"/>
  <c r="CD16" i="64"/>
  <c r="CF22" i="64" s="1"/>
  <c r="BZ16" i="64"/>
  <c r="BX16" i="64"/>
  <c r="BT16" i="64"/>
  <c r="BT20" i="64" s="1"/>
  <c r="C40" i="64" s="1"/>
  <c r="D40" i="64" s="1"/>
  <c r="BR16" i="64"/>
  <c r="BN16" i="64"/>
  <c r="BL16" i="64"/>
  <c r="BH16" i="64"/>
  <c r="BF16" i="64"/>
  <c r="BB16" i="64"/>
  <c r="BB20" i="64" s="1"/>
  <c r="C37" i="64" s="1"/>
  <c r="D37" i="64" s="1"/>
  <c r="AZ16" i="64"/>
  <c r="AV16" i="64"/>
  <c r="AV20" i="64" s="1"/>
  <c r="AT16" i="64"/>
  <c r="AP16" i="64"/>
  <c r="AN16" i="64"/>
  <c r="E35" i="64" s="1"/>
  <c r="F35" i="64" s="1"/>
  <c r="AJ16" i="64"/>
  <c r="AH16" i="64"/>
  <c r="AJ24" i="64" s="1"/>
  <c r="AD16" i="64"/>
  <c r="AB16" i="64"/>
  <c r="X16" i="64"/>
  <c r="X20" i="64" s="1"/>
  <c r="V16" i="64"/>
  <c r="R16" i="64"/>
  <c r="P16" i="64"/>
  <c r="E31" i="64" s="1"/>
  <c r="F31" i="64" s="1"/>
  <c r="L16" i="64"/>
  <c r="J16" i="64"/>
  <c r="L24" i="64" s="1"/>
  <c r="F16" i="64"/>
  <c r="D16" i="64"/>
  <c r="CH7" i="64"/>
  <c r="B210" i="64" s="1"/>
  <c r="CB7" i="64"/>
  <c r="B199" i="64" s="1"/>
  <c r="BV7" i="64"/>
  <c r="BP7" i="64"/>
  <c r="B177" i="64" s="1"/>
  <c r="BJ7" i="64"/>
  <c r="B166" i="64" s="1"/>
  <c r="BD7" i="64"/>
  <c r="B155" i="64" s="1"/>
  <c r="AX7" i="64"/>
  <c r="AR7" i="64"/>
  <c r="B133" i="64" s="1"/>
  <c r="AL7" i="64"/>
  <c r="B122" i="64" s="1"/>
  <c r="AF7" i="64"/>
  <c r="B111" i="64" s="1"/>
  <c r="Z7" i="64"/>
  <c r="T7" i="64"/>
  <c r="B89" i="64" s="1"/>
  <c r="N7" i="64"/>
  <c r="B78" i="64" s="1"/>
  <c r="H7" i="64"/>
  <c r="B67" i="64" s="1"/>
  <c r="B7" i="64"/>
  <c r="AZ4" i="64"/>
  <c r="B143" i="64" s="1"/>
  <c r="AT4" i="64"/>
  <c r="B132" i="64" s="1"/>
  <c r="AN4" i="64"/>
  <c r="B121" i="64" s="1"/>
  <c r="AH4" i="64"/>
  <c r="B110" i="64" s="1"/>
  <c r="AB4" i="64"/>
  <c r="B99" i="64" s="1"/>
  <c r="V4" i="64"/>
  <c r="B88" i="64" s="1"/>
  <c r="P4" i="64"/>
  <c r="B77" i="64" s="1"/>
  <c r="J4" i="64"/>
  <c r="B66" i="64" s="1"/>
  <c r="D4" i="64"/>
  <c r="B55" i="64" s="1"/>
  <c r="BO30" i="2"/>
  <c r="AL7" i="9"/>
  <c r="AM7" i="9" s="1"/>
  <c r="AO7" i="9" s="1"/>
  <c r="J48" i="60"/>
  <c r="J47" i="60"/>
  <c r="J46" i="60"/>
  <c r="J45" i="60"/>
  <c r="J44" i="60"/>
  <c r="J43" i="60"/>
  <c r="J42" i="60"/>
  <c r="J41" i="60"/>
  <c r="J40" i="60"/>
  <c r="J37" i="60"/>
  <c r="J36" i="60"/>
  <c r="J35" i="60"/>
  <c r="J34" i="60"/>
  <c r="J33" i="60"/>
  <c r="J32" i="60"/>
  <c r="J31" i="60"/>
  <c r="J30" i="60"/>
  <c r="J29" i="60"/>
  <c r="J38" i="56"/>
  <c r="J37" i="58"/>
  <c r="J36" i="58"/>
  <c r="J35" i="58"/>
  <c r="J34" i="58"/>
  <c r="J33" i="58"/>
  <c r="J32" i="58"/>
  <c r="J31" i="58"/>
  <c r="J30" i="58"/>
  <c r="J29" i="58"/>
  <c r="B9" i="62"/>
  <c r="B8" i="62"/>
  <c r="B7" i="62"/>
  <c r="B6" i="62"/>
  <c r="B5" i="62"/>
  <c r="B4" i="62"/>
  <c r="B3" i="62"/>
  <c r="B2" i="62"/>
  <c r="B1" i="62"/>
  <c r="AL7" i="21"/>
  <c r="AM7" i="21" s="1"/>
  <c r="AO7" i="21" s="1"/>
  <c r="AM67" i="3"/>
  <c r="AJ67" i="3"/>
  <c r="D218" i="63"/>
  <c r="E218" i="63" s="1"/>
  <c r="D217" i="63"/>
  <c r="E217" i="63" s="1"/>
  <c r="D216" i="63"/>
  <c r="E216" i="63" s="1"/>
  <c r="D215" i="63"/>
  <c r="E215" i="63" s="1"/>
  <c r="E214" i="63"/>
  <c r="D214" i="63"/>
  <c r="D213" i="63"/>
  <c r="E213" i="63" s="1"/>
  <c r="D212" i="63"/>
  <c r="E212" i="63" s="1"/>
  <c r="D211" i="63"/>
  <c r="E211" i="63" s="1"/>
  <c r="E210" i="63"/>
  <c r="D210" i="63"/>
  <c r="E207" i="63"/>
  <c r="D207" i="63"/>
  <c r="E206" i="63"/>
  <c r="D206" i="63"/>
  <c r="D205" i="63"/>
  <c r="E205" i="63" s="1"/>
  <c r="E204" i="63"/>
  <c r="D204" i="63"/>
  <c r="E203" i="63"/>
  <c r="D203" i="63"/>
  <c r="E202" i="63"/>
  <c r="D202" i="63"/>
  <c r="D201" i="63"/>
  <c r="E201" i="63" s="1"/>
  <c r="E200" i="63"/>
  <c r="D200" i="63"/>
  <c r="D199" i="63"/>
  <c r="E199" i="63" s="1"/>
  <c r="D196" i="63"/>
  <c r="E196" i="63" s="1"/>
  <c r="E195" i="63"/>
  <c r="D195" i="63"/>
  <c r="E194" i="63"/>
  <c r="D194" i="63"/>
  <c r="D193" i="63"/>
  <c r="E193" i="63" s="1"/>
  <c r="E192" i="63"/>
  <c r="D192" i="63"/>
  <c r="D191" i="63"/>
  <c r="E191" i="63" s="1"/>
  <c r="E190" i="63"/>
  <c r="D190" i="63"/>
  <c r="D189" i="63"/>
  <c r="E189" i="63" s="1"/>
  <c r="D188" i="63"/>
  <c r="E188" i="63" s="1"/>
  <c r="D185" i="63"/>
  <c r="D184" i="63"/>
  <c r="D183" i="63"/>
  <c r="D182" i="63"/>
  <c r="D181" i="63"/>
  <c r="D180" i="63"/>
  <c r="D179" i="63"/>
  <c r="D178" i="63"/>
  <c r="D177" i="63"/>
  <c r="D174" i="63"/>
  <c r="D173" i="63"/>
  <c r="D172" i="63"/>
  <c r="D171" i="63"/>
  <c r="D170" i="63"/>
  <c r="D169" i="63"/>
  <c r="D168" i="63"/>
  <c r="D167" i="63"/>
  <c r="D166" i="63"/>
  <c r="E163" i="63"/>
  <c r="D163" i="63"/>
  <c r="E162" i="63"/>
  <c r="D162" i="63"/>
  <c r="D161" i="63"/>
  <c r="E161" i="63" s="1"/>
  <c r="E160" i="63"/>
  <c r="D160" i="63"/>
  <c r="D159" i="63"/>
  <c r="E159" i="63" s="1"/>
  <c r="E158" i="63"/>
  <c r="D158" i="63"/>
  <c r="D157" i="63"/>
  <c r="E157" i="63" s="1"/>
  <c r="E156" i="63"/>
  <c r="D156" i="63"/>
  <c r="D155" i="63"/>
  <c r="E155" i="63" s="1"/>
  <c r="D152" i="63"/>
  <c r="E152" i="63" s="1"/>
  <c r="E151" i="63"/>
  <c r="D151" i="63"/>
  <c r="E150" i="63"/>
  <c r="D150" i="63"/>
  <c r="D149" i="63"/>
  <c r="E149" i="63" s="1"/>
  <c r="E148" i="63"/>
  <c r="D148" i="63"/>
  <c r="E147" i="63"/>
  <c r="D147" i="63"/>
  <c r="E146" i="63"/>
  <c r="D146" i="63"/>
  <c r="D145" i="63"/>
  <c r="E145" i="63" s="1"/>
  <c r="D144" i="63"/>
  <c r="E144" i="63" s="1"/>
  <c r="D141" i="63"/>
  <c r="E141" i="63" s="1"/>
  <c r="E140" i="63"/>
  <c r="D140" i="63"/>
  <c r="E139" i="63"/>
  <c r="D139" i="63"/>
  <c r="E138" i="63"/>
  <c r="D138" i="63"/>
  <c r="D137" i="63"/>
  <c r="E137" i="63" s="1"/>
  <c r="E136" i="63"/>
  <c r="D136" i="63"/>
  <c r="D135" i="63"/>
  <c r="E135" i="63" s="1"/>
  <c r="E134" i="63"/>
  <c r="D134" i="63"/>
  <c r="E133" i="63"/>
  <c r="D133" i="63"/>
  <c r="D130" i="63"/>
  <c r="E130" i="63" s="1"/>
  <c r="D129" i="63"/>
  <c r="E129" i="63" s="1"/>
  <c r="D128" i="63"/>
  <c r="E128" i="63" s="1"/>
  <c r="D127" i="63"/>
  <c r="E127" i="63" s="1"/>
  <c r="E126" i="63"/>
  <c r="D126" i="63"/>
  <c r="D125" i="63"/>
  <c r="E125" i="63" s="1"/>
  <c r="D124" i="63"/>
  <c r="E124" i="63" s="1"/>
  <c r="D123" i="63"/>
  <c r="E123" i="63" s="1"/>
  <c r="E122" i="63"/>
  <c r="D122" i="63"/>
  <c r="D119" i="63"/>
  <c r="D118" i="63"/>
  <c r="D117" i="63"/>
  <c r="D116" i="63"/>
  <c r="D115" i="63"/>
  <c r="D114" i="63"/>
  <c r="D113" i="63"/>
  <c r="D112" i="63"/>
  <c r="D111" i="63"/>
  <c r="E108" i="63"/>
  <c r="D108" i="63"/>
  <c r="E107" i="63"/>
  <c r="D107" i="63"/>
  <c r="D106" i="63"/>
  <c r="E106" i="63" s="1"/>
  <c r="E105" i="63"/>
  <c r="D105" i="63"/>
  <c r="D104" i="63"/>
  <c r="E104" i="63" s="1"/>
  <c r="E103" i="63"/>
  <c r="D103" i="63"/>
  <c r="D102" i="63"/>
  <c r="E102" i="63" s="1"/>
  <c r="E101" i="63"/>
  <c r="D101" i="63"/>
  <c r="D100" i="63"/>
  <c r="E100" i="63" s="1"/>
  <c r="D97" i="63"/>
  <c r="E97" i="63" s="1"/>
  <c r="D96" i="63"/>
  <c r="E96" i="63" s="1"/>
  <c r="E95" i="63"/>
  <c r="D95" i="63"/>
  <c r="D94" i="63"/>
  <c r="E94" i="63" s="1"/>
  <c r="D93" i="63"/>
  <c r="E93" i="63" s="1"/>
  <c r="D92" i="63"/>
  <c r="E92" i="63" s="1"/>
  <c r="E91" i="63"/>
  <c r="D91" i="63"/>
  <c r="D90" i="63"/>
  <c r="E90" i="63" s="1"/>
  <c r="D89" i="63"/>
  <c r="E89" i="63" s="1"/>
  <c r="E86" i="63"/>
  <c r="D86" i="63"/>
  <c r="D85" i="63"/>
  <c r="E85" i="63" s="1"/>
  <c r="D84" i="63"/>
  <c r="E84" i="63" s="1"/>
  <c r="E83" i="63"/>
  <c r="D83" i="63"/>
  <c r="D82" i="63"/>
  <c r="E82" i="63" s="1"/>
  <c r="D81" i="63"/>
  <c r="E81" i="63" s="1"/>
  <c r="D80" i="63"/>
  <c r="E80" i="63" s="1"/>
  <c r="E79" i="63"/>
  <c r="D79" i="63"/>
  <c r="E78" i="63"/>
  <c r="D78" i="63"/>
  <c r="D75" i="63"/>
  <c r="E75" i="63" s="1"/>
  <c r="D74" i="63"/>
  <c r="E74" i="63" s="1"/>
  <c r="D73" i="63"/>
  <c r="E73" i="63" s="1"/>
  <c r="D72" i="63"/>
  <c r="E72" i="63" s="1"/>
  <c r="E71" i="63"/>
  <c r="D71" i="63"/>
  <c r="D70" i="63"/>
  <c r="E70" i="63" s="1"/>
  <c r="D69" i="63"/>
  <c r="E69" i="63" s="1"/>
  <c r="D68" i="63"/>
  <c r="E68" i="63" s="1"/>
  <c r="D67" i="63"/>
  <c r="E67" i="63" s="1"/>
  <c r="E64" i="63"/>
  <c r="D64" i="63"/>
  <c r="E63" i="63"/>
  <c r="D63" i="63"/>
  <c r="D62" i="63"/>
  <c r="E62" i="63" s="1"/>
  <c r="D61" i="63"/>
  <c r="E61" i="63" s="1"/>
  <c r="D60" i="63"/>
  <c r="E60" i="63" s="1"/>
  <c r="E59" i="63"/>
  <c r="D59" i="63"/>
  <c r="D58" i="63"/>
  <c r="E58" i="63" s="1"/>
  <c r="D57" i="63"/>
  <c r="E57" i="63" s="1"/>
  <c r="E56" i="63"/>
  <c r="D56" i="63"/>
  <c r="E43" i="63"/>
  <c r="F43" i="63" s="1"/>
  <c r="F42" i="63"/>
  <c r="E42" i="63"/>
  <c r="F41" i="63"/>
  <c r="E41" i="63"/>
  <c r="E38" i="63"/>
  <c r="F38" i="63" s="1"/>
  <c r="E37" i="63"/>
  <c r="F37" i="63" s="1"/>
  <c r="E36" i="63"/>
  <c r="F36" i="63" s="1"/>
  <c r="F35" i="63"/>
  <c r="E33" i="63"/>
  <c r="F33" i="63" s="1"/>
  <c r="E32" i="63"/>
  <c r="F32" i="63" s="1"/>
  <c r="F31" i="63"/>
  <c r="D31" i="63"/>
  <c r="E30" i="63"/>
  <c r="F30" i="63" s="1"/>
  <c r="E29" i="63"/>
  <c r="CL24" i="63"/>
  <c r="CF24" i="63"/>
  <c r="BZ24" i="63"/>
  <c r="BH24" i="63"/>
  <c r="BB24" i="63"/>
  <c r="AP24" i="63"/>
  <c r="AD24" i="63"/>
  <c r="R24" i="63"/>
  <c r="L24" i="63"/>
  <c r="F24" i="63"/>
  <c r="CF22" i="63"/>
  <c r="BZ22" i="63"/>
  <c r="BH22" i="63"/>
  <c r="BB22" i="63"/>
  <c r="AV22" i="63"/>
  <c r="AD22" i="63"/>
  <c r="X22" i="63"/>
  <c r="L22" i="63"/>
  <c r="F22" i="63"/>
  <c r="AP20" i="63"/>
  <c r="C35" i="63" s="1"/>
  <c r="D35" i="63" s="1"/>
  <c r="F20" i="63"/>
  <c r="C29" i="63" s="1"/>
  <c r="CL16" i="63"/>
  <c r="CL20" i="63" s="1"/>
  <c r="C43" i="63" s="1"/>
  <c r="D43" i="63" s="1"/>
  <c r="CJ16" i="63"/>
  <c r="CL22" i="63" s="1"/>
  <c r="CF16" i="63"/>
  <c r="CF20" i="63" s="1"/>
  <c r="C42" i="63" s="1"/>
  <c r="D42" i="63" s="1"/>
  <c r="CD16" i="63"/>
  <c r="BZ16" i="63"/>
  <c r="BZ20" i="63" s="1"/>
  <c r="C41" i="63" s="1"/>
  <c r="D41" i="63" s="1"/>
  <c r="BX16" i="63"/>
  <c r="BT16" i="63"/>
  <c r="BT20" i="63" s="1"/>
  <c r="C40" i="63" s="1"/>
  <c r="D40" i="63" s="1"/>
  <c r="BR16" i="63"/>
  <c r="E40" i="63" s="1"/>
  <c r="F40" i="63" s="1"/>
  <c r="BN16" i="63"/>
  <c r="BN20" i="63" s="1"/>
  <c r="C39" i="63" s="1"/>
  <c r="D39" i="63" s="1"/>
  <c r="BL16" i="63"/>
  <c r="E39" i="63" s="1"/>
  <c r="F39" i="63" s="1"/>
  <c r="BH16" i="63"/>
  <c r="BH20" i="63" s="1"/>
  <c r="C38" i="63" s="1"/>
  <c r="D38" i="63" s="1"/>
  <c r="BF16" i="63"/>
  <c r="BB16" i="63"/>
  <c r="BB20" i="63" s="1"/>
  <c r="C37" i="63" s="1"/>
  <c r="D37" i="63" s="1"/>
  <c r="AZ16" i="63"/>
  <c r="AV16" i="63"/>
  <c r="AV20" i="63" s="1"/>
  <c r="C36" i="63" s="1"/>
  <c r="D36" i="63" s="1"/>
  <c r="AT16" i="63"/>
  <c r="AV24" i="63" s="1"/>
  <c r="AP16" i="63"/>
  <c r="AN16" i="63"/>
  <c r="E35" i="63" s="1"/>
  <c r="AJ16" i="63"/>
  <c r="AJ20" i="63" s="1"/>
  <c r="C34" i="63" s="1"/>
  <c r="D34" i="63" s="1"/>
  <c r="AH16" i="63"/>
  <c r="E34" i="63" s="1"/>
  <c r="F34" i="63" s="1"/>
  <c r="AD16" i="63"/>
  <c r="AD20" i="63" s="1"/>
  <c r="C33" i="63" s="1"/>
  <c r="D33" i="63" s="1"/>
  <c r="AB16" i="63"/>
  <c r="X16" i="63"/>
  <c r="X20" i="63" s="1"/>
  <c r="C32" i="63" s="1"/>
  <c r="D32" i="63" s="1"/>
  <c r="V16" i="63"/>
  <c r="X24" i="63" s="1"/>
  <c r="R16" i="63"/>
  <c r="R20" i="63" s="1"/>
  <c r="C31" i="63" s="1"/>
  <c r="P16" i="63"/>
  <c r="E31" i="63" s="1"/>
  <c r="L16" i="63"/>
  <c r="L20" i="63" s="1"/>
  <c r="C30" i="63" s="1"/>
  <c r="D30" i="63" s="1"/>
  <c r="J16" i="63"/>
  <c r="F16" i="63"/>
  <c r="D16" i="63"/>
  <c r="CH7" i="63"/>
  <c r="CB7" i="63"/>
  <c r="BV7" i="63"/>
  <c r="B188" i="63" s="1"/>
  <c r="BP7" i="63"/>
  <c r="BP8" i="63" s="1"/>
  <c r="BJ7" i="63"/>
  <c r="BD7" i="63"/>
  <c r="AX7" i="63"/>
  <c r="AR7" i="63"/>
  <c r="B133" i="63" s="1"/>
  <c r="AL7" i="63"/>
  <c r="B122" i="63" s="1"/>
  <c r="AF7" i="63"/>
  <c r="Z7" i="63"/>
  <c r="AA7" i="63" s="1"/>
  <c r="T7" i="63"/>
  <c r="B89" i="63" s="1"/>
  <c r="N7" i="63"/>
  <c r="B78" i="63" s="1"/>
  <c r="H7" i="63"/>
  <c r="B67" i="63" s="1"/>
  <c r="B7" i="63"/>
  <c r="B56" i="63" s="1"/>
  <c r="AZ4" i="63"/>
  <c r="B143" i="63" s="1"/>
  <c r="AT4" i="63"/>
  <c r="B132" i="63" s="1"/>
  <c r="AN4" i="63"/>
  <c r="B121" i="63" s="1"/>
  <c r="AH4" i="63"/>
  <c r="B110" i="63" s="1"/>
  <c r="AB4" i="63"/>
  <c r="B99" i="63" s="1"/>
  <c r="V4" i="63"/>
  <c r="B88" i="63" s="1"/>
  <c r="P4" i="63"/>
  <c r="B77" i="63" s="1"/>
  <c r="J4" i="63"/>
  <c r="B66" i="63" s="1"/>
  <c r="D4" i="63"/>
  <c r="B55" i="63" s="1"/>
  <c r="AF7" i="51"/>
  <c r="AG7" i="51" s="1"/>
  <c r="AI7" i="51" s="1"/>
  <c r="AL7" i="51"/>
  <c r="N7" i="17"/>
  <c r="O7" i="17" s="1"/>
  <c r="Q7" i="17" s="1"/>
  <c r="T7" i="17"/>
  <c r="W6" i="1"/>
  <c r="Y6" i="1" l="1"/>
  <c r="Z6" i="1" s="1"/>
  <c r="E43" i="64"/>
  <c r="F43" i="64" s="1"/>
  <c r="BW8" i="17"/>
  <c r="BY8" i="17" s="1"/>
  <c r="BV9" i="17"/>
  <c r="BN24" i="63"/>
  <c r="BH24" i="64"/>
  <c r="I212" i="64"/>
  <c r="BQ7" i="64"/>
  <c r="C177" i="64" s="1"/>
  <c r="E177" i="64" s="1"/>
  <c r="C7" i="63"/>
  <c r="C56" i="63" s="1"/>
  <c r="I94" i="64"/>
  <c r="BP8" i="64"/>
  <c r="B178" i="64" s="1"/>
  <c r="I105" i="64"/>
  <c r="O7" i="64"/>
  <c r="Q7" i="64" s="1"/>
  <c r="I93" i="64"/>
  <c r="I95" i="63"/>
  <c r="N8" i="64"/>
  <c r="B79" i="64" s="1"/>
  <c r="AR8" i="64"/>
  <c r="CH8" i="64"/>
  <c r="CI8" i="64" s="1"/>
  <c r="I213" i="64"/>
  <c r="I7" i="64"/>
  <c r="C67" i="64" s="1"/>
  <c r="U7" i="64"/>
  <c r="AS7" i="64"/>
  <c r="CI7" i="64"/>
  <c r="CK7" i="64" s="1"/>
  <c r="I106" i="64"/>
  <c r="T8" i="64"/>
  <c r="I101" i="64"/>
  <c r="I82" i="63"/>
  <c r="AM7" i="64"/>
  <c r="AO7" i="64" s="1"/>
  <c r="BK7" i="64"/>
  <c r="BM7" i="64" s="1"/>
  <c r="H8" i="64"/>
  <c r="H9" i="64" s="1"/>
  <c r="AL8" i="64"/>
  <c r="B123" i="64" s="1"/>
  <c r="BJ8" i="64"/>
  <c r="CB8" i="64"/>
  <c r="B200" i="64" s="1"/>
  <c r="AK69" i="3"/>
  <c r="AK67" i="3"/>
  <c r="B166" i="63"/>
  <c r="BJ8" i="63"/>
  <c r="B167" i="63" s="1"/>
  <c r="B144" i="64"/>
  <c r="AX8" i="64"/>
  <c r="AY7" i="64"/>
  <c r="E33" i="64"/>
  <c r="F33" i="64" s="1"/>
  <c r="AD22" i="64"/>
  <c r="AD24" i="64"/>
  <c r="I127" i="63"/>
  <c r="AG7" i="64"/>
  <c r="B188" i="64"/>
  <c r="BV8" i="64"/>
  <c r="BW7" i="64"/>
  <c r="E37" i="64"/>
  <c r="F37" i="64" s="1"/>
  <c r="BB24" i="64"/>
  <c r="B144" i="63"/>
  <c r="AY7" i="63"/>
  <c r="C144" i="63" s="1"/>
  <c r="AX8" i="63"/>
  <c r="AX9" i="63" s="1"/>
  <c r="B146" i="63" s="1"/>
  <c r="B8" i="64"/>
  <c r="C7" i="64"/>
  <c r="B56" i="64"/>
  <c r="BE7" i="64"/>
  <c r="BD8" i="64"/>
  <c r="BZ22" i="64"/>
  <c r="E41" i="64"/>
  <c r="F41" i="64" s="1"/>
  <c r="BZ24" i="64"/>
  <c r="C44" i="64"/>
  <c r="D29" i="64"/>
  <c r="D44" i="64" s="1"/>
  <c r="B100" i="63"/>
  <c r="Z8" i="63"/>
  <c r="I62" i="64"/>
  <c r="B100" i="64"/>
  <c r="Z8" i="64"/>
  <c r="AA7" i="64"/>
  <c r="CC7" i="64"/>
  <c r="AF8" i="64"/>
  <c r="E29" i="64"/>
  <c r="F22" i="64"/>
  <c r="F24" i="64"/>
  <c r="I73" i="64"/>
  <c r="I69" i="64"/>
  <c r="I70" i="64"/>
  <c r="E32" i="64"/>
  <c r="F32" i="64" s="1"/>
  <c r="X22" i="64"/>
  <c r="E36" i="64"/>
  <c r="F36" i="64" s="1"/>
  <c r="X24" i="64"/>
  <c r="I84" i="64"/>
  <c r="I80" i="64"/>
  <c r="I83" i="64"/>
  <c r="I79" i="64"/>
  <c r="I82" i="64"/>
  <c r="I81" i="64"/>
  <c r="B8" i="63"/>
  <c r="B57" i="63" s="1"/>
  <c r="I91" i="63"/>
  <c r="AJ22" i="64"/>
  <c r="AP24" i="64"/>
  <c r="E30" i="64"/>
  <c r="F30" i="64" s="1"/>
  <c r="E34" i="64"/>
  <c r="F34" i="64" s="1"/>
  <c r="E38" i="64"/>
  <c r="F38" i="64" s="1"/>
  <c r="I104" i="64"/>
  <c r="I103" i="64"/>
  <c r="I116" i="64"/>
  <c r="BT24" i="64"/>
  <c r="BW7" i="63"/>
  <c r="C188" i="63" s="1"/>
  <c r="BV8" i="63"/>
  <c r="B189" i="63" s="1"/>
  <c r="I148" i="63"/>
  <c r="E42" i="64"/>
  <c r="F42" i="64" s="1"/>
  <c r="CF24" i="64"/>
  <c r="AV24" i="64"/>
  <c r="E40" i="64"/>
  <c r="F40" i="64" s="1"/>
  <c r="I60" i="64"/>
  <c r="I59" i="64"/>
  <c r="I58" i="64"/>
  <c r="I57" i="64"/>
  <c r="I61" i="64"/>
  <c r="I92" i="64"/>
  <c r="I95" i="64"/>
  <c r="I91" i="64"/>
  <c r="I90" i="64"/>
  <c r="I102" i="64"/>
  <c r="I192" i="64"/>
  <c r="I203" i="64"/>
  <c r="I205" i="64"/>
  <c r="I204" i="64"/>
  <c r="I201" i="64"/>
  <c r="I200" i="64"/>
  <c r="I216" i="64"/>
  <c r="I215" i="64"/>
  <c r="I211" i="64"/>
  <c r="I214" i="64"/>
  <c r="I72" i="64"/>
  <c r="I68" i="64"/>
  <c r="I71" i="64"/>
  <c r="I115" i="64"/>
  <c r="I114" i="64"/>
  <c r="I113" i="64"/>
  <c r="I112" i="64"/>
  <c r="I171" i="64"/>
  <c r="I167" i="64"/>
  <c r="I170" i="64"/>
  <c r="I169" i="64"/>
  <c r="I168" i="64"/>
  <c r="I172" i="64"/>
  <c r="I191" i="64"/>
  <c r="I194" i="64"/>
  <c r="I190" i="64"/>
  <c r="I189" i="64"/>
  <c r="I193" i="64"/>
  <c r="I202" i="64"/>
  <c r="J38" i="10"/>
  <c r="AJ24" i="63"/>
  <c r="E44" i="63"/>
  <c r="BP9" i="63"/>
  <c r="B178" i="63"/>
  <c r="BQ8" i="63"/>
  <c r="AL8" i="63"/>
  <c r="I192" i="63"/>
  <c r="I194" i="63"/>
  <c r="I191" i="63"/>
  <c r="I190" i="63"/>
  <c r="I193" i="63"/>
  <c r="I189" i="63"/>
  <c r="AC7" i="63"/>
  <c r="AM7" i="63"/>
  <c r="BK8" i="63"/>
  <c r="H8" i="63"/>
  <c r="I7" i="63"/>
  <c r="B155" i="63"/>
  <c r="BD8" i="63"/>
  <c r="BE7" i="63"/>
  <c r="B210" i="63"/>
  <c r="CH8" i="63"/>
  <c r="D29" i="63"/>
  <c r="D44" i="63" s="1"/>
  <c r="C44" i="63"/>
  <c r="U7" i="63"/>
  <c r="BQ7" i="63"/>
  <c r="CI7" i="63"/>
  <c r="T8" i="63"/>
  <c r="F29" i="63"/>
  <c r="F44" i="63" s="1"/>
  <c r="I61" i="63"/>
  <c r="I57" i="63"/>
  <c r="I62" i="63"/>
  <c r="I58" i="63"/>
  <c r="I81" i="63"/>
  <c r="I84" i="63"/>
  <c r="I83" i="63"/>
  <c r="I80" i="63"/>
  <c r="I79" i="63"/>
  <c r="C100" i="63"/>
  <c r="I160" i="63"/>
  <c r="I156" i="63"/>
  <c r="I159" i="63"/>
  <c r="I158" i="63"/>
  <c r="I161" i="63"/>
  <c r="I157" i="63"/>
  <c r="I216" i="63"/>
  <c r="I212" i="63"/>
  <c r="I215" i="63"/>
  <c r="I213" i="63"/>
  <c r="I214" i="63"/>
  <c r="B111" i="63"/>
  <c r="AF8" i="63"/>
  <c r="AG7" i="63"/>
  <c r="B199" i="63"/>
  <c r="CB8" i="63"/>
  <c r="CC7" i="63"/>
  <c r="AR8" i="63"/>
  <c r="I60" i="63"/>
  <c r="I73" i="63"/>
  <c r="I69" i="63"/>
  <c r="I72" i="63"/>
  <c r="I71" i="63"/>
  <c r="I68" i="63"/>
  <c r="I70" i="63"/>
  <c r="I92" i="63"/>
  <c r="I105" i="63"/>
  <c r="I101" i="63"/>
  <c r="I104" i="63"/>
  <c r="I103" i="63"/>
  <c r="I102" i="63"/>
  <c r="I106" i="63"/>
  <c r="I128" i="63"/>
  <c r="I124" i="63"/>
  <c r="I125" i="63"/>
  <c r="I123" i="63"/>
  <c r="I147" i="63"/>
  <c r="B177" i="63"/>
  <c r="O7" i="63"/>
  <c r="AS7" i="63"/>
  <c r="BK7" i="63"/>
  <c r="N8" i="63"/>
  <c r="B9" i="63"/>
  <c r="I59" i="63"/>
  <c r="I126" i="63"/>
  <c r="I145" i="63"/>
  <c r="I146" i="63"/>
  <c r="I149" i="63"/>
  <c r="I150" i="63"/>
  <c r="I204" i="63"/>
  <c r="I200" i="63"/>
  <c r="I203" i="63"/>
  <c r="I202" i="63"/>
  <c r="I201" i="63"/>
  <c r="I205" i="63"/>
  <c r="I211" i="63"/>
  <c r="I93" i="63"/>
  <c r="I90" i="63"/>
  <c r="I94" i="63"/>
  <c r="I136" i="63"/>
  <c r="I139" i="63"/>
  <c r="I138" i="63"/>
  <c r="I135" i="63"/>
  <c r="I134" i="63"/>
  <c r="I137" i="63"/>
  <c r="R22" i="63"/>
  <c r="AP22" i="63"/>
  <c r="BT24" i="63"/>
  <c r="Z7" i="10"/>
  <c r="AA7" i="10" s="1"/>
  <c r="AC7" i="10" s="1"/>
  <c r="BO28" i="2"/>
  <c r="BO29" i="2"/>
  <c r="A64" i="3"/>
  <c r="AM65" i="3"/>
  <c r="AJ65" i="3"/>
  <c r="D218" i="62"/>
  <c r="E218" i="62" s="1"/>
  <c r="D217" i="62"/>
  <c r="E217" i="62" s="1"/>
  <c r="D216" i="62"/>
  <c r="E216" i="62" s="1"/>
  <c r="D215" i="62"/>
  <c r="E215" i="62" s="1"/>
  <c r="E214" i="62"/>
  <c r="D214" i="62"/>
  <c r="D213" i="62"/>
  <c r="E213" i="62" s="1"/>
  <c r="D212" i="62"/>
  <c r="E212" i="62" s="1"/>
  <c r="D211" i="62"/>
  <c r="E211" i="62" s="1"/>
  <c r="D210" i="62"/>
  <c r="E210" i="62" s="1"/>
  <c r="E207" i="62"/>
  <c r="D207" i="62"/>
  <c r="E206" i="62"/>
  <c r="D206" i="62"/>
  <c r="D205" i="62"/>
  <c r="E205" i="62" s="1"/>
  <c r="D204" i="62"/>
  <c r="E204" i="62" s="1"/>
  <c r="E203" i="62"/>
  <c r="D203" i="62"/>
  <c r="E202" i="62"/>
  <c r="D202" i="62"/>
  <c r="D201" i="62"/>
  <c r="E201" i="62" s="1"/>
  <c r="D200" i="62"/>
  <c r="E200" i="62" s="1"/>
  <c r="D199" i="62"/>
  <c r="E199" i="62" s="1"/>
  <c r="D196" i="62"/>
  <c r="E196" i="62" s="1"/>
  <c r="D195" i="62"/>
  <c r="E195" i="62" s="1"/>
  <c r="D194" i="62"/>
  <c r="E194" i="62" s="1"/>
  <c r="D193" i="62"/>
  <c r="E193" i="62" s="1"/>
  <c r="D192" i="62"/>
  <c r="E192" i="62" s="1"/>
  <c r="D191" i="62"/>
  <c r="E191" i="62" s="1"/>
  <c r="D190" i="62"/>
  <c r="E190" i="62" s="1"/>
  <c r="D189" i="62"/>
  <c r="E189" i="62" s="1"/>
  <c r="D188" i="62"/>
  <c r="E188" i="62" s="1"/>
  <c r="D185" i="62"/>
  <c r="E185" i="62" s="1"/>
  <c r="D184" i="62"/>
  <c r="E184" i="62" s="1"/>
  <c r="D183" i="62"/>
  <c r="E183" i="62" s="1"/>
  <c r="E182" i="62"/>
  <c r="D182" i="62"/>
  <c r="D181" i="62"/>
  <c r="E181" i="62" s="1"/>
  <c r="D180" i="62"/>
  <c r="E180" i="62" s="1"/>
  <c r="E179" i="62"/>
  <c r="D179" i="62"/>
  <c r="E178" i="62"/>
  <c r="D178" i="62"/>
  <c r="E177" i="62"/>
  <c r="D177" i="62"/>
  <c r="D174" i="62"/>
  <c r="E174" i="62" s="1"/>
  <c r="D173" i="62"/>
  <c r="E173" i="62" s="1"/>
  <c r="D172" i="62"/>
  <c r="E172" i="62" s="1"/>
  <c r="D171" i="62"/>
  <c r="E171" i="62" s="1"/>
  <c r="E170" i="62"/>
  <c r="D170" i="62"/>
  <c r="D169" i="62"/>
  <c r="E169" i="62" s="1"/>
  <c r="D168" i="62"/>
  <c r="E168" i="62" s="1"/>
  <c r="D167" i="62"/>
  <c r="E167" i="62" s="1"/>
  <c r="D166" i="62"/>
  <c r="E166" i="62" s="1"/>
  <c r="E163" i="62"/>
  <c r="D163" i="62"/>
  <c r="E162" i="62"/>
  <c r="D162" i="62"/>
  <c r="D161" i="62"/>
  <c r="E161" i="62" s="1"/>
  <c r="D160" i="62"/>
  <c r="E160" i="62" s="1"/>
  <c r="E159" i="62"/>
  <c r="D159" i="62"/>
  <c r="E158" i="62"/>
  <c r="D158" i="62"/>
  <c r="D157" i="62"/>
  <c r="E157" i="62" s="1"/>
  <c r="D156" i="62"/>
  <c r="E156" i="62" s="1"/>
  <c r="D155" i="62"/>
  <c r="E155" i="62" s="1"/>
  <c r="E152" i="62"/>
  <c r="D152" i="62"/>
  <c r="D151" i="62"/>
  <c r="E151" i="62" s="1"/>
  <c r="E150" i="62"/>
  <c r="D150" i="62"/>
  <c r="D149" i="62"/>
  <c r="E149" i="62" s="1"/>
  <c r="D148" i="62"/>
  <c r="E148" i="62" s="1"/>
  <c r="D147" i="62"/>
  <c r="E147" i="62" s="1"/>
  <c r="E146" i="62"/>
  <c r="D146" i="62"/>
  <c r="D145" i="62"/>
  <c r="E145" i="62" s="1"/>
  <c r="D144" i="62"/>
  <c r="E144" i="62" s="1"/>
  <c r="D141" i="62"/>
  <c r="E141" i="62" s="1"/>
  <c r="D140" i="62"/>
  <c r="E140" i="62" s="1"/>
  <c r="D139" i="62"/>
  <c r="E139" i="62" s="1"/>
  <c r="E138" i="62"/>
  <c r="D138" i="62"/>
  <c r="D137" i="62"/>
  <c r="E137" i="62" s="1"/>
  <c r="D136" i="62"/>
  <c r="E136" i="62" s="1"/>
  <c r="E135" i="62"/>
  <c r="D135" i="62"/>
  <c r="E134" i="62"/>
  <c r="D134" i="62"/>
  <c r="E133" i="62"/>
  <c r="D133" i="62"/>
  <c r="D130" i="62"/>
  <c r="E130" i="62" s="1"/>
  <c r="D129" i="62"/>
  <c r="E129" i="62" s="1"/>
  <c r="D128" i="62"/>
  <c r="E128" i="62" s="1"/>
  <c r="D127" i="62"/>
  <c r="E127" i="62" s="1"/>
  <c r="E126" i="62"/>
  <c r="D126" i="62"/>
  <c r="D125" i="62"/>
  <c r="E125" i="62" s="1"/>
  <c r="D124" i="62"/>
  <c r="E124" i="62" s="1"/>
  <c r="D123" i="62"/>
  <c r="E123" i="62" s="1"/>
  <c r="D122" i="62"/>
  <c r="E122" i="62" s="1"/>
  <c r="D119" i="62"/>
  <c r="D118" i="62"/>
  <c r="D117" i="62"/>
  <c r="D116" i="62"/>
  <c r="D115" i="62"/>
  <c r="D114" i="62"/>
  <c r="D113" i="62"/>
  <c r="D112" i="62"/>
  <c r="D111" i="62"/>
  <c r="D108" i="62"/>
  <c r="E108" i="62" s="1"/>
  <c r="E107" i="62"/>
  <c r="D107" i="62"/>
  <c r="E106" i="62"/>
  <c r="D106" i="62"/>
  <c r="E105" i="62"/>
  <c r="D105" i="62"/>
  <c r="D104" i="62"/>
  <c r="E104" i="62" s="1"/>
  <c r="E103" i="62"/>
  <c r="D103" i="62"/>
  <c r="E102" i="62"/>
  <c r="D102" i="62"/>
  <c r="E101" i="62"/>
  <c r="D101" i="62"/>
  <c r="E100" i="62"/>
  <c r="D100" i="62"/>
  <c r="D97" i="62"/>
  <c r="D96" i="62"/>
  <c r="D95" i="62"/>
  <c r="D94" i="62"/>
  <c r="D93" i="62"/>
  <c r="D92" i="62"/>
  <c r="D91" i="62"/>
  <c r="D90" i="62"/>
  <c r="D89" i="62"/>
  <c r="E86" i="62"/>
  <c r="D86" i="62"/>
  <c r="E85" i="62"/>
  <c r="D85" i="62"/>
  <c r="D84" i="62"/>
  <c r="E84" i="62" s="1"/>
  <c r="D83" i="62"/>
  <c r="E83" i="62" s="1"/>
  <c r="D82" i="62"/>
  <c r="E82" i="62" s="1"/>
  <c r="E81" i="62"/>
  <c r="D81" i="62"/>
  <c r="D80" i="62"/>
  <c r="E80" i="62" s="1"/>
  <c r="D79" i="62"/>
  <c r="E79" i="62" s="1"/>
  <c r="D78" i="62"/>
  <c r="E78" i="62" s="1"/>
  <c r="D75" i="62"/>
  <c r="E75" i="62" s="1"/>
  <c r="E74" i="62"/>
  <c r="D74" i="62"/>
  <c r="E73" i="62"/>
  <c r="D73" i="62"/>
  <c r="D72" i="62"/>
  <c r="E72" i="62" s="1"/>
  <c r="E71" i="62"/>
  <c r="D71" i="62"/>
  <c r="E70" i="62"/>
  <c r="D70" i="62"/>
  <c r="E69" i="62"/>
  <c r="D69" i="62"/>
  <c r="D68" i="62"/>
  <c r="E68" i="62" s="1"/>
  <c r="D67" i="62"/>
  <c r="E67" i="62" s="1"/>
  <c r="D64" i="62"/>
  <c r="E64" i="62" s="1"/>
  <c r="D63" i="62"/>
  <c r="E63" i="62" s="1"/>
  <c r="D62" i="62"/>
  <c r="E62" i="62" s="1"/>
  <c r="E61" i="62"/>
  <c r="D61" i="62"/>
  <c r="D60" i="62"/>
  <c r="E60" i="62" s="1"/>
  <c r="D59" i="62"/>
  <c r="E59" i="62" s="1"/>
  <c r="D58" i="62"/>
  <c r="E58" i="62" s="1"/>
  <c r="E57" i="62"/>
  <c r="D57" i="62"/>
  <c r="E56" i="62"/>
  <c r="D56" i="62"/>
  <c r="C43" i="62"/>
  <c r="D43" i="62" s="1"/>
  <c r="E40" i="62"/>
  <c r="F40" i="62" s="1"/>
  <c r="D40" i="62"/>
  <c r="D39" i="62"/>
  <c r="C38" i="62"/>
  <c r="D38" i="62" s="1"/>
  <c r="C36" i="62"/>
  <c r="D36" i="62" s="1"/>
  <c r="C33" i="62"/>
  <c r="D33" i="62" s="1"/>
  <c r="C29" i="62"/>
  <c r="AV22" i="62"/>
  <c r="CL20" i="62"/>
  <c r="CF20" i="62"/>
  <c r="C42" i="62" s="1"/>
  <c r="D42" i="62" s="1"/>
  <c r="BN20" i="62"/>
  <c r="C39" i="62" s="1"/>
  <c r="BH20" i="62"/>
  <c r="BB20" i="62"/>
  <c r="C37" i="62" s="1"/>
  <c r="D37" i="62" s="1"/>
  <c r="AP20" i="62"/>
  <c r="C35" i="62" s="1"/>
  <c r="D35" i="62" s="1"/>
  <c r="AJ20" i="62"/>
  <c r="C34" i="62" s="1"/>
  <c r="D34" i="62" s="1"/>
  <c r="AD20" i="62"/>
  <c r="R20" i="62"/>
  <c r="C31" i="62" s="1"/>
  <c r="D31" i="62" s="1"/>
  <c r="L20" i="62"/>
  <c r="C30" i="62" s="1"/>
  <c r="D30" i="62" s="1"/>
  <c r="F20" i="62"/>
  <c r="CL16" i="62"/>
  <c r="CJ16" i="62"/>
  <c r="E43" i="62" s="1"/>
  <c r="F43" i="62" s="1"/>
  <c r="CF16" i="62"/>
  <c r="CD16" i="62"/>
  <c r="BZ16" i="62"/>
  <c r="BZ20" i="62" s="1"/>
  <c r="C41" i="62" s="1"/>
  <c r="D41" i="62" s="1"/>
  <c r="BX16" i="62"/>
  <c r="BT16" i="62"/>
  <c r="BT20" i="62" s="1"/>
  <c r="C40" i="62" s="1"/>
  <c r="BR16" i="62"/>
  <c r="BN16" i="62"/>
  <c r="BL16" i="62"/>
  <c r="BH16" i="62"/>
  <c r="BF16" i="62"/>
  <c r="BB16" i="62"/>
  <c r="AZ16" i="62"/>
  <c r="AV16" i="62"/>
  <c r="AV20" i="62" s="1"/>
  <c r="AT16" i="62"/>
  <c r="AP16" i="62"/>
  <c r="AN16" i="62"/>
  <c r="AJ16" i="62"/>
  <c r="AH16" i="62"/>
  <c r="AD16" i="62"/>
  <c r="AB16" i="62"/>
  <c r="X16" i="62"/>
  <c r="X20" i="62" s="1"/>
  <c r="C32" i="62" s="1"/>
  <c r="D32" i="62" s="1"/>
  <c r="V16" i="62"/>
  <c r="E32" i="62" s="1"/>
  <c r="F32" i="62" s="1"/>
  <c r="R16" i="62"/>
  <c r="P16" i="62"/>
  <c r="L16" i="62"/>
  <c r="J16" i="62"/>
  <c r="F16" i="62"/>
  <c r="D16" i="62"/>
  <c r="CH7" i="62"/>
  <c r="B210" i="62" s="1"/>
  <c r="CB7" i="62"/>
  <c r="B199" i="62" s="1"/>
  <c r="BV7" i="62"/>
  <c r="BP7" i="62"/>
  <c r="BP8" i="62" s="1"/>
  <c r="BQ8" i="62" s="1"/>
  <c r="BJ7" i="62"/>
  <c r="B166" i="62" s="1"/>
  <c r="BD7" i="62"/>
  <c r="B155" i="62" s="1"/>
  <c r="AX7" i="62"/>
  <c r="AR7" i="62"/>
  <c r="AR8" i="62" s="1"/>
  <c r="AL7" i="62"/>
  <c r="B122" i="62" s="1"/>
  <c r="AF7" i="62"/>
  <c r="AF8" i="62" s="1"/>
  <c r="Z7" i="62"/>
  <c r="B100" i="62" s="1"/>
  <c r="T7" i="62"/>
  <c r="N7" i="62"/>
  <c r="B78" i="62" s="1"/>
  <c r="H7" i="62"/>
  <c r="B67" i="62" s="1"/>
  <c r="AZ4" i="62"/>
  <c r="B143" i="62" s="1"/>
  <c r="AT4" i="62"/>
  <c r="B132" i="62" s="1"/>
  <c r="AN4" i="62"/>
  <c r="B121" i="62" s="1"/>
  <c r="AH4" i="62"/>
  <c r="B110" i="62" s="1"/>
  <c r="AB4" i="62"/>
  <c r="B99" i="62" s="1"/>
  <c r="V4" i="62"/>
  <c r="B88" i="62" s="1"/>
  <c r="P4" i="62"/>
  <c r="B77" i="62" s="1"/>
  <c r="J4" i="62"/>
  <c r="B66" i="62" s="1"/>
  <c r="D4" i="62"/>
  <c r="B55" i="62" s="1"/>
  <c r="BT27" i="2" a="1"/>
  <c r="A30" i="2" a="1"/>
  <c r="A8" i="2" a="1"/>
  <c r="A7" i="2" a="1"/>
  <c r="BQ30" i="2" a="1"/>
  <c r="A19" i="2" a="1"/>
  <c r="BT30" i="2" a="1"/>
  <c r="W15" i="1"/>
  <c r="A25" i="2" a="1"/>
  <c r="A27" i="2" a="1"/>
  <c r="A12" i="2" a="1"/>
  <c r="A9" i="2" a="1"/>
  <c r="BQ31" i="2" a="1"/>
  <c r="A18" i="2" a="1"/>
  <c r="A28" i="2" a="1"/>
  <c r="A31" i="2" a="1"/>
  <c r="A17" i="2" a="1"/>
  <c r="A11" i="2" a="1"/>
  <c r="A10" i="2" a="1"/>
  <c r="A14" i="2" a="1"/>
  <c r="A13" i="2" a="1"/>
  <c r="A16" i="2" a="1"/>
  <c r="BQ27" i="2" a="1"/>
  <c r="A15" i="2" a="1"/>
  <c r="A6" i="2" a="1"/>
  <c r="A26" i="2" a="1"/>
  <c r="A29" i="2" a="1"/>
  <c r="A20" i="2" a="1"/>
  <c r="A5" i="2" a="1"/>
  <c r="AL67" i="3" l="1"/>
  <c r="C66" i="3" s="1"/>
  <c r="C93" i="3" s="1"/>
  <c r="D93" i="3"/>
  <c r="AL69" i="3"/>
  <c r="C68" i="3" s="1"/>
  <c r="C84" i="3" s="1"/>
  <c r="D84" i="3"/>
  <c r="Y15" i="1"/>
  <c r="Z15" i="1" s="1"/>
  <c r="BP9" i="64"/>
  <c r="B179" i="64" s="1"/>
  <c r="BW9" i="17"/>
  <c r="BY9" i="17" s="1"/>
  <c r="BV10" i="17"/>
  <c r="CC8" i="64"/>
  <c r="I8" i="64"/>
  <c r="C8" i="63"/>
  <c r="C57" i="63" s="1"/>
  <c r="E7" i="63"/>
  <c r="CB9" i="64"/>
  <c r="B68" i="64"/>
  <c r="BP10" i="64"/>
  <c r="B180" i="64" s="1"/>
  <c r="C210" i="64"/>
  <c r="BQ8" i="64"/>
  <c r="C178" i="64" s="1"/>
  <c r="E178" i="64" s="1"/>
  <c r="C166" i="64"/>
  <c r="BA7" i="63"/>
  <c r="BY7" i="63"/>
  <c r="C78" i="64"/>
  <c r="K7" i="64"/>
  <c r="BS7" i="64"/>
  <c r="BQ9" i="64"/>
  <c r="C179" i="64" s="1"/>
  <c r="E179" i="64" s="1"/>
  <c r="BV9" i="63"/>
  <c r="BW9" i="63" s="1"/>
  <c r="AM8" i="64"/>
  <c r="C123" i="64" s="1"/>
  <c r="E123" i="64" s="1"/>
  <c r="AL9" i="64"/>
  <c r="B124" i="64" s="1"/>
  <c r="BW8" i="63"/>
  <c r="BY8" i="63" s="1"/>
  <c r="AY9" i="63"/>
  <c r="BA9" i="63" s="1"/>
  <c r="N9" i="64"/>
  <c r="B80" i="64" s="1"/>
  <c r="BK7" i="62"/>
  <c r="CC7" i="62"/>
  <c r="CE7" i="62" s="1"/>
  <c r="I101" i="62"/>
  <c r="AX10" i="63"/>
  <c r="O8" i="64"/>
  <c r="C79" i="64" s="1"/>
  <c r="C133" i="64"/>
  <c r="E133" i="64" s="1"/>
  <c r="AU7" i="64"/>
  <c r="B134" i="64"/>
  <c r="AS8" i="64"/>
  <c r="AR9" i="64"/>
  <c r="C122" i="64"/>
  <c r="E122" i="64" s="1"/>
  <c r="C89" i="64"/>
  <c r="W7" i="64"/>
  <c r="B167" i="64"/>
  <c r="BK8" i="64"/>
  <c r="B211" i="64"/>
  <c r="CH9" i="64"/>
  <c r="BJ9" i="63"/>
  <c r="BK9" i="63" s="1"/>
  <c r="BJ9" i="64"/>
  <c r="B168" i="64" s="1"/>
  <c r="U8" i="64"/>
  <c r="B90" i="64"/>
  <c r="T9" i="64"/>
  <c r="A9" i="2"/>
  <c r="BT27" i="2"/>
  <c r="A30" i="2"/>
  <c r="BV30" i="2" s="1"/>
  <c r="BW30" i="2" s="1"/>
  <c r="A11" i="2"/>
  <c r="A13" i="2"/>
  <c r="A19" i="2"/>
  <c r="BQ30" i="2"/>
  <c r="BS30" i="2" s="1"/>
  <c r="A8" i="2"/>
  <c r="A5" i="2"/>
  <c r="BQ27" i="2"/>
  <c r="A20" i="2"/>
  <c r="BQ31" i="2"/>
  <c r="BS31" i="2" s="1"/>
  <c r="BT30" i="2"/>
  <c r="A27" i="2"/>
  <c r="A28" i="2"/>
  <c r="BV28" i="2" s="1"/>
  <c r="BW28" i="2" s="1"/>
  <c r="A16" i="2"/>
  <c r="A15" i="2"/>
  <c r="A25" i="2"/>
  <c r="A6" i="2"/>
  <c r="A26" i="2"/>
  <c r="A14" i="2"/>
  <c r="A18" i="2"/>
  <c r="A7" i="2"/>
  <c r="A31" i="2"/>
  <c r="BV31" i="2" s="1"/>
  <c r="BW31" i="2" s="1"/>
  <c r="BX31" i="2" s="1"/>
  <c r="A12" i="2"/>
  <c r="A29" i="2"/>
  <c r="BV29" i="2" s="1"/>
  <c r="BW29" i="2" s="1"/>
  <c r="A10" i="2"/>
  <c r="A17" i="2"/>
  <c r="E44" i="64"/>
  <c r="F29" i="64"/>
  <c r="F44" i="64" s="1"/>
  <c r="B112" i="64"/>
  <c r="AF9" i="64"/>
  <c r="AG8" i="64"/>
  <c r="B145" i="63"/>
  <c r="C211" i="64"/>
  <c r="CK8" i="64"/>
  <c r="B101" i="64"/>
  <c r="Z9" i="64"/>
  <c r="AA8" i="64"/>
  <c r="C56" i="64"/>
  <c r="E7" i="64"/>
  <c r="C200" i="64"/>
  <c r="CE8" i="64"/>
  <c r="C188" i="64"/>
  <c r="BY7" i="64"/>
  <c r="C68" i="64"/>
  <c r="K8" i="64"/>
  <c r="C144" i="64"/>
  <c r="E144" i="64" s="1"/>
  <c r="BA7" i="64"/>
  <c r="BS9" i="64"/>
  <c r="BQ10" i="64"/>
  <c r="O9" i="64"/>
  <c r="C199" i="64"/>
  <c r="CE7" i="64"/>
  <c r="AC7" i="64"/>
  <c r="C100" i="64"/>
  <c r="B101" i="63"/>
  <c r="Z9" i="63"/>
  <c r="AA8" i="63"/>
  <c r="C155" i="64"/>
  <c r="E155" i="64" s="1"/>
  <c r="BG7" i="64"/>
  <c r="AO8" i="64"/>
  <c r="C111" i="64"/>
  <c r="AI7" i="64"/>
  <c r="O7" i="62"/>
  <c r="Q7" i="62" s="1"/>
  <c r="AG7" i="62"/>
  <c r="AI7" i="62" s="1"/>
  <c r="I70" i="62"/>
  <c r="I161" i="62"/>
  <c r="AY8" i="63"/>
  <c r="BA8" i="63" s="1"/>
  <c r="AL10" i="64"/>
  <c r="AM9" i="64"/>
  <c r="B156" i="64"/>
  <c r="BD9" i="64"/>
  <c r="BE8" i="64"/>
  <c r="B9" i="64"/>
  <c r="C8" i="64"/>
  <c r="B57" i="64"/>
  <c r="B201" i="64"/>
  <c r="CB10" i="64"/>
  <c r="CC9" i="64"/>
  <c r="B189" i="64"/>
  <c r="BV9" i="64"/>
  <c r="BW8" i="64"/>
  <c r="B69" i="64"/>
  <c r="H10" i="64"/>
  <c r="I9" i="64"/>
  <c r="B145" i="64"/>
  <c r="AX9" i="64"/>
  <c r="AY8" i="64"/>
  <c r="AL8" i="62"/>
  <c r="B123" i="62" s="1"/>
  <c r="N9" i="63"/>
  <c r="O8" i="63"/>
  <c r="B79" i="63"/>
  <c r="BG7" i="63"/>
  <c r="C155" i="63"/>
  <c r="B68" i="63"/>
  <c r="I8" i="63"/>
  <c r="H9" i="63"/>
  <c r="AL9" i="63"/>
  <c r="AM8" i="63"/>
  <c r="B123" i="63"/>
  <c r="BD8" i="62"/>
  <c r="BD9" i="62" s="1"/>
  <c r="T9" i="63"/>
  <c r="U8" i="63"/>
  <c r="B90" i="63"/>
  <c r="B156" i="63"/>
  <c r="BE8" i="63"/>
  <c r="BD9" i="63"/>
  <c r="H8" i="62"/>
  <c r="I8" i="62" s="1"/>
  <c r="BJ8" i="62"/>
  <c r="I103" i="62"/>
  <c r="B111" i="62"/>
  <c r="B133" i="62"/>
  <c r="C166" i="63"/>
  <c r="E166" i="63" s="1"/>
  <c r="BM7" i="63"/>
  <c r="B134" i="63"/>
  <c r="AR9" i="63"/>
  <c r="AS8" i="63"/>
  <c r="C111" i="63"/>
  <c r="E111" i="63" s="1"/>
  <c r="AI7" i="63"/>
  <c r="C210" i="63"/>
  <c r="CK7" i="63"/>
  <c r="CH9" i="63"/>
  <c r="CI8" i="63"/>
  <c r="B211" i="63"/>
  <c r="C167" i="63"/>
  <c r="E167" i="63" s="1"/>
  <c r="BM8" i="63"/>
  <c r="BP10" i="63"/>
  <c r="BQ9" i="63"/>
  <c r="B179" i="63"/>
  <c r="CH8" i="62"/>
  <c r="B211" i="62" s="1"/>
  <c r="B177" i="62"/>
  <c r="C133" i="63"/>
  <c r="AU7" i="63"/>
  <c r="B200" i="63"/>
  <c r="CB9" i="63"/>
  <c r="CC8" i="63"/>
  <c r="C89" i="63"/>
  <c r="W7" i="63"/>
  <c r="C122" i="63"/>
  <c r="AO7" i="63"/>
  <c r="BS8" i="63"/>
  <c r="C178" i="63"/>
  <c r="E178" i="63" s="1"/>
  <c r="AM7" i="62"/>
  <c r="C122" i="62" s="1"/>
  <c r="BE7" i="62"/>
  <c r="BG7" i="62" s="1"/>
  <c r="CI7" i="62"/>
  <c r="CK7" i="62" s="1"/>
  <c r="C78" i="63"/>
  <c r="Q7" i="63"/>
  <c r="N8" i="62"/>
  <c r="O8" i="62" s="1"/>
  <c r="I73" i="62"/>
  <c r="B10" i="63"/>
  <c r="C9" i="63"/>
  <c r="B58" i="63"/>
  <c r="C199" i="63"/>
  <c r="CE7" i="63"/>
  <c r="B112" i="63"/>
  <c r="AF9" i="63"/>
  <c r="AG8" i="63"/>
  <c r="C177" i="63"/>
  <c r="E177" i="63" s="1"/>
  <c r="BS7" i="63"/>
  <c r="C67" i="63"/>
  <c r="K7" i="63"/>
  <c r="AY10" i="63"/>
  <c r="B147" i="63"/>
  <c r="AX11" i="63"/>
  <c r="AK65" i="3"/>
  <c r="X24" i="62"/>
  <c r="B112" i="62"/>
  <c r="AF9" i="62"/>
  <c r="AG8" i="62"/>
  <c r="C178" i="62"/>
  <c r="BS8" i="62"/>
  <c r="I146" i="62"/>
  <c r="I145" i="62"/>
  <c r="B56" i="62"/>
  <c r="C7" i="62"/>
  <c r="I172" i="62"/>
  <c r="I168" i="62"/>
  <c r="I171" i="62"/>
  <c r="I167" i="62"/>
  <c r="I170" i="62"/>
  <c r="I169" i="62"/>
  <c r="T8" i="62"/>
  <c r="U7" i="62"/>
  <c r="B89" i="62"/>
  <c r="B178" i="62"/>
  <c r="BP9" i="62"/>
  <c r="I216" i="62"/>
  <c r="I212" i="62"/>
  <c r="I215" i="62"/>
  <c r="I211" i="62"/>
  <c r="I214" i="62"/>
  <c r="I213" i="62"/>
  <c r="B134" i="62"/>
  <c r="AS8" i="62"/>
  <c r="AR9" i="62"/>
  <c r="AM8" i="62"/>
  <c r="I128" i="62"/>
  <c r="I124" i="62"/>
  <c r="I126" i="62"/>
  <c r="I127" i="62"/>
  <c r="I123" i="62"/>
  <c r="I125" i="62"/>
  <c r="R24" i="62"/>
  <c r="E31" i="62"/>
  <c r="F31" i="62" s="1"/>
  <c r="E39" i="62"/>
  <c r="F39" i="62" s="1"/>
  <c r="BN22" i="62"/>
  <c r="BN24" i="62"/>
  <c r="I104" i="62"/>
  <c r="L24" i="62"/>
  <c r="L22" i="62"/>
  <c r="E30" i="62"/>
  <c r="F30" i="62" s="1"/>
  <c r="CL24" i="62"/>
  <c r="I68" i="62"/>
  <c r="I72" i="62"/>
  <c r="E37" i="62"/>
  <c r="F37" i="62" s="1"/>
  <c r="BB22" i="62"/>
  <c r="I71" i="62"/>
  <c r="AP22" i="62"/>
  <c r="E35" i="62"/>
  <c r="F35" i="62" s="1"/>
  <c r="AP24" i="62"/>
  <c r="CL22" i="62"/>
  <c r="I83" i="62"/>
  <c r="I79" i="62"/>
  <c r="I82" i="62"/>
  <c r="I81" i="62"/>
  <c r="I84" i="62"/>
  <c r="I80" i="62"/>
  <c r="I105" i="62"/>
  <c r="I192" i="62"/>
  <c r="I191" i="62"/>
  <c r="I194" i="62"/>
  <c r="I193" i="62"/>
  <c r="B156" i="62"/>
  <c r="AJ24" i="62"/>
  <c r="E34" i="62"/>
  <c r="F34" i="62" s="1"/>
  <c r="BH24" i="62"/>
  <c r="E38" i="62"/>
  <c r="F38" i="62" s="1"/>
  <c r="E42" i="62"/>
  <c r="F42" i="62" s="1"/>
  <c r="CF24" i="62"/>
  <c r="I69" i="62"/>
  <c r="I148" i="62"/>
  <c r="I147" i="62"/>
  <c r="I150" i="62"/>
  <c r="I149" i="62"/>
  <c r="I204" i="62"/>
  <c r="I200" i="62"/>
  <c r="I203" i="62"/>
  <c r="I202" i="62"/>
  <c r="I201" i="62"/>
  <c r="Z8" i="62"/>
  <c r="AA7" i="62"/>
  <c r="B144" i="62"/>
  <c r="AX8" i="62"/>
  <c r="AY7" i="62"/>
  <c r="C166" i="62"/>
  <c r="B188" i="62"/>
  <c r="BV8" i="62"/>
  <c r="BW7" i="62"/>
  <c r="E29" i="62"/>
  <c r="F22" i="62"/>
  <c r="F24" i="62"/>
  <c r="E33" i="62"/>
  <c r="F33" i="62" s="1"/>
  <c r="AD22" i="62"/>
  <c r="BZ24" i="62"/>
  <c r="E41" i="62"/>
  <c r="F41" i="62" s="1"/>
  <c r="BH22" i="62"/>
  <c r="AD24" i="62"/>
  <c r="C44" i="62"/>
  <c r="D29" i="62"/>
  <c r="D44" i="62" s="1"/>
  <c r="I160" i="62"/>
  <c r="I156" i="62"/>
  <c r="I159" i="62"/>
  <c r="I158" i="62"/>
  <c r="I157" i="62"/>
  <c r="I7" i="62"/>
  <c r="AO7" i="62"/>
  <c r="BM7" i="62"/>
  <c r="CB8" i="62"/>
  <c r="E36" i="62"/>
  <c r="F36" i="62" s="1"/>
  <c r="AV24" i="62"/>
  <c r="BT22" i="62"/>
  <c r="BT24" i="62"/>
  <c r="R22" i="62"/>
  <c r="CF22" i="62"/>
  <c r="BB24" i="62"/>
  <c r="I102" i="62"/>
  <c r="I106" i="62"/>
  <c r="I189" i="62"/>
  <c r="I190" i="62"/>
  <c r="I205" i="62"/>
  <c r="I59" i="62"/>
  <c r="I60" i="62"/>
  <c r="AS7" i="62"/>
  <c r="BQ7" i="62"/>
  <c r="I57" i="62"/>
  <c r="I58" i="62"/>
  <c r="I61" i="62"/>
  <c r="I62" i="62"/>
  <c r="I136" i="62"/>
  <c r="I139" i="62"/>
  <c r="I135" i="62"/>
  <c r="I134" i="62"/>
  <c r="I137" i="62"/>
  <c r="I138" i="62"/>
  <c r="I180" i="62"/>
  <c r="I183" i="62"/>
  <c r="I179" i="62"/>
  <c r="I178" i="62"/>
  <c r="I181" i="62"/>
  <c r="I182" i="62"/>
  <c r="BT31" i="2" a="1"/>
  <c r="BQ28" i="2" a="1"/>
  <c r="AL65" i="3" l="1"/>
  <c r="C64" i="3" s="1"/>
  <c r="C76" i="3" s="1"/>
  <c r="D76" i="3"/>
  <c r="BQ28" i="2"/>
  <c r="BS28" i="2" s="1"/>
  <c r="N10" i="64"/>
  <c r="O10" i="64" s="1"/>
  <c r="BS8" i="64"/>
  <c r="BW10" i="17"/>
  <c r="BY10" i="17" s="1"/>
  <c r="BV11" i="17"/>
  <c r="BP11" i="64"/>
  <c r="BQ11" i="64" s="1"/>
  <c r="C210" i="62"/>
  <c r="E8" i="63"/>
  <c r="BV10" i="63"/>
  <c r="B191" i="63" s="1"/>
  <c r="C146" i="63"/>
  <c r="Q8" i="64"/>
  <c r="B190" i="63"/>
  <c r="C78" i="62"/>
  <c r="AL9" i="62"/>
  <c r="AL10" i="62" s="1"/>
  <c r="C189" i="63"/>
  <c r="B168" i="63"/>
  <c r="BK9" i="64"/>
  <c r="BM9" i="64" s="1"/>
  <c r="C155" i="62"/>
  <c r="C199" i="62"/>
  <c r="BJ10" i="64"/>
  <c r="BK10" i="64" s="1"/>
  <c r="BJ10" i="63"/>
  <c r="BK10" i="63" s="1"/>
  <c r="C90" i="64"/>
  <c r="W8" i="64"/>
  <c r="CI9" i="64"/>
  <c r="CH10" i="64"/>
  <c r="B212" i="64"/>
  <c r="C134" i="64"/>
  <c r="E134" i="64" s="1"/>
  <c r="AU8" i="64"/>
  <c r="B68" i="62"/>
  <c r="C145" i="63"/>
  <c r="B91" i="64"/>
  <c r="T10" i="64"/>
  <c r="U9" i="64"/>
  <c r="C167" i="64"/>
  <c r="BM8" i="64"/>
  <c r="B135" i="64"/>
  <c r="AR10" i="64"/>
  <c r="AS9" i="64"/>
  <c r="BT31" i="2"/>
  <c r="BU31" i="2" s="1"/>
  <c r="BX28" i="2"/>
  <c r="BX29" i="2"/>
  <c r="BX30" i="2"/>
  <c r="BU30" i="2"/>
  <c r="C145" i="64"/>
  <c r="E145" i="64" s="1"/>
  <c r="BA8" i="64"/>
  <c r="B70" i="64"/>
  <c r="H11" i="64"/>
  <c r="I10" i="64"/>
  <c r="B81" i="64"/>
  <c r="N11" i="64"/>
  <c r="B102" i="64"/>
  <c r="Z10" i="64"/>
  <c r="AA9" i="64"/>
  <c r="B113" i="64"/>
  <c r="AF10" i="64"/>
  <c r="AG9" i="64"/>
  <c r="B146" i="64"/>
  <c r="AY9" i="64"/>
  <c r="AX10" i="64"/>
  <c r="C201" i="64"/>
  <c r="CE9" i="64"/>
  <c r="C156" i="64"/>
  <c r="E156" i="64" s="1"/>
  <c r="BG8" i="64"/>
  <c r="C124" i="64"/>
  <c r="E124" i="64" s="1"/>
  <c r="AO9" i="64"/>
  <c r="C101" i="63"/>
  <c r="AC8" i="63"/>
  <c r="BE8" i="62"/>
  <c r="C156" i="62" s="1"/>
  <c r="C111" i="62"/>
  <c r="E111" i="62" s="1"/>
  <c r="C189" i="64"/>
  <c r="BY8" i="64"/>
  <c r="B202" i="64"/>
  <c r="CB11" i="64"/>
  <c r="CC10" i="64"/>
  <c r="C57" i="64"/>
  <c r="E8" i="64"/>
  <c r="B157" i="64"/>
  <c r="BD10" i="64"/>
  <c r="BE9" i="64"/>
  <c r="B125" i="64"/>
  <c r="AL11" i="64"/>
  <c r="AM10" i="64"/>
  <c r="Z10" i="63"/>
  <c r="AA9" i="63"/>
  <c r="B102" i="63"/>
  <c r="C180" i="64"/>
  <c r="E180" i="64" s="1"/>
  <c r="BS10" i="64"/>
  <c r="H9" i="62"/>
  <c r="H10" i="62" s="1"/>
  <c r="C69" i="64"/>
  <c r="K9" i="64"/>
  <c r="B190" i="64"/>
  <c r="BV10" i="64"/>
  <c r="BW9" i="64"/>
  <c r="B58" i="64"/>
  <c r="B10" i="64"/>
  <c r="C9" i="64"/>
  <c r="Q9" i="64"/>
  <c r="C80" i="64"/>
  <c r="C101" i="64"/>
  <c r="AC8" i="64"/>
  <c r="C112" i="64"/>
  <c r="AI8" i="64"/>
  <c r="B79" i="62"/>
  <c r="N9" i="62"/>
  <c r="B167" i="62"/>
  <c r="BJ9" i="62"/>
  <c r="BY9" i="63"/>
  <c r="C190" i="63"/>
  <c r="B148" i="63"/>
  <c r="AY11" i="63"/>
  <c r="AX12" i="63"/>
  <c r="BW10" i="63"/>
  <c r="B124" i="63"/>
  <c r="AL10" i="63"/>
  <c r="AM9" i="63"/>
  <c r="CI8" i="62"/>
  <c r="C211" i="62" s="1"/>
  <c r="C168" i="63"/>
  <c r="E168" i="63" s="1"/>
  <c r="BM9" i="63"/>
  <c r="C112" i="63"/>
  <c r="E112" i="63" s="1"/>
  <c r="AI8" i="63"/>
  <c r="E9" i="63"/>
  <c r="C58" i="63"/>
  <c r="C179" i="63"/>
  <c r="E179" i="63" s="1"/>
  <c r="BS9" i="63"/>
  <c r="B212" i="63"/>
  <c r="CH10" i="63"/>
  <c r="CI9" i="63"/>
  <c r="B157" i="63"/>
  <c r="BD10" i="63"/>
  <c r="BE9" i="63"/>
  <c r="W8" i="63"/>
  <c r="C90" i="63"/>
  <c r="B69" i="63"/>
  <c r="H10" i="63"/>
  <c r="I9" i="63"/>
  <c r="B201" i="63"/>
  <c r="CC9" i="63"/>
  <c r="CB10" i="63"/>
  <c r="AU8" i="63"/>
  <c r="C134" i="63"/>
  <c r="C123" i="63"/>
  <c r="AO8" i="63"/>
  <c r="B80" i="63"/>
  <c r="O9" i="63"/>
  <c r="N10" i="63"/>
  <c r="CH9" i="62"/>
  <c r="B212" i="62" s="1"/>
  <c r="C211" i="63"/>
  <c r="CK8" i="63"/>
  <c r="B135" i="63"/>
  <c r="AR10" i="63"/>
  <c r="AS9" i="63"/>
  <c r="BK8" i="62"/>
  <c r="BM8" i="62" s="1"/>
  <c r="C147" i="63"/>
  <c r="BA10" i="63"/>
  <c r="B113" i="63"/>
  <c r="AG9" i="63"/>
  <c r="AF10" i="63"/>
  <c r="B11" i="63"/>
  <c r="C10" i="63"/>
  <c r="B59" i="63"/>
  <c r="C200" i="63"/>
  <c r="CE8" i="63"/>
  <c r="B180" i="63"/>
  <c r="BP11" i="63"/>
  <c r="BQ10" i="63"/>
  <c r="C156" i="63"/>
  <c r="BG8" i="63"/>
  <c r="T10" i="63"/>
  <c r="U9" i="63"/>
  <c r="B91" i="63"/>
  <c r="C68" i="63"/>
  <c r="K8" i="63"/>
  <c r="C79" i="63"/>
  <c r="Q8" i="63"/>
  <c r="C133" i="62"/>
  <c r="AU7" i="62"/>
  <c r="F29" i="62"/>
  <c r="F44" i="62" s="1"/>
  <c r="E44" i="62"/>
  <c r="B135" i="62"/>
  <c r="AR10" i="62"/>
  <c r="AS9" i="62"/>
  <c r="C89" i="62"/>
  <c r="E89" i="62" s="1"/>
  <c r="W7" i="62"/>
  <c r="C123" i="62"/>
  <c r="AO8" i="62"/>
  <c r="B179" i="62"/>
  <c r="BQ9" i="62"/>
  <c r="BP10" i="62"/>
  <c r="B90" i="62"/>
  <c r="T9" i="62"/>
  <c r="U8" i="62"/>
  <c r="C67" i="62"/>
  <c r="K7" i="62"/>
  <c r="BV9" i="62"/>
  <c r="BW8" i="62"/>
  <c r="B189" i="62"/>
  <c r="C144" i="62"/>
  <c r="BA7" i="62"/>
  <c r="Z9" i="62"/>
  <c r="AA8" i="62"/>
  <c r="B101" i="62"/>
  <c r="B124" i="62"/>
  <c r="AM9" i="62"/>
  <c r="E7" i="62"/>
  <c r="C56" i="62"/>
  <c r="B113" i="62"/>
  <c r="AF10" i="62"/>
  <c r="AG9" i="62"/>
  <c r="K8" i="62"/>
  <c r="C68" i="62"/>
  <c r="Q8" i="62"/>
  <c r="C79" i="62"/>
  <c r="C188" i="62"/>
  <c r="BY7" i="62"/>
  <c r="AC7" i="62"/>
  <c r="C100" i="62"/>
  <c r="C134" i="62"/>
  <c r="AU8" i="62"/>
  <c r="C112" i="62"/>
  <c r="E112" i="62" s="1"/>
  <c r="AI8" i="62"/>
  <c r="C177" i="62"/>
  <c r="BS7" i="62"/>
  <c r="B200" i="62"/>
  <c r="CB9" i="62"/>
  <c r="CC8" i="62"/>
  <c r="AX9" i="62"/>
  <c r="AY8" i="62"/>
  <c r="B145" i="62"/>
  <c r="B157" i="62"/>
  <c r="BD10" i="62"/>
  <c r="BE9" i="62"/>
  <c r="B57" i="62"/>
  <c r="C8" i="62"/>
  <c r="BT28" i="2" a="1"/>
  <c r="BT28" i="2" l="1"/>
  <c r="BU28" i="2" s="1"/>
  <c r="BP12" i="64"/>
  <c r="BQ12" i="64" s="1"/>
  <c r="BJ11" i="63"/>
  <c r="C168" i="64"/>
  <c r="BW11" i="17"/>
  <c r="BY11" i="17" s="1"/>
  <c r="BV12" i="17"/>
  <c r="BV11" i="63"/>
  <c r="B169" i="63"/>
  <c r="B181" i="64"/>
  <c r="B169" i="64"/>
  <c r="BJ11" i="64"/>
  <c r="BG8" i="62"/>
  <c r="C167" i="62"/>
  <c r="CH10" i="62"/>
  <c r="CH11" i="62" s="1"/>
  <c r="I9" i="62"/>
  <c r="K9" i="62" s="1"/>
  <c r="C91" i="64"/>
  <c r="W9" i="64"/>
  <c r="CH11" i="64"/>
  <c r="CI10" i="64"/>
  <c r="B213" i="64"/>
  <c r="B69" i="62"/>
  <c r="C135" i="64"/>
  <c r="E135" i="64" s="1"/>
  <c r="AU9" i="64"/>
  <c r="U10" i="64"/>
  <c r="B92" i="64"/>
  <c r="T11" i="64"/>
  <c r="CK9" i="64"/>
  <c r="C212" i="64"/>
  <c r="AS10" i="64"/>
  <c r="AR11" i="64"/>
  <c r="B136" i="64"/>
  <c r="AC9" i="63"/>
  <c r="C102" i="63"/>
  <c r="B126" i="64"/>
  <c r="AM11" i="64"/>
  <c r="AL12" i="64"/>
  <c r="B203" i="64"/>
  <c r="CB12" i="64"/>
  <c r="CC11" i="64"/>
  <c r="C190" i="64"/>
  <c r="BY9" i="64"/>
  <c r="Z11" i="63"/>
  <c r="AA10" i="63"/>
  <c r="B103" i="63"/>
  <c r="C169" i="64"/>
  <c r="BM10" i="64"/>
  <c r="B147" i="64"/>
  <c r="AY10" i="64"/>
  <c r="AX11" i="64"/>
  <c r="B114" i="64"/>
  <c r="AG10" i="64"/>
  <c r="AF11" i="64"/>
  <c r="C102" i="64"/>
  <c r="AC9" i="64"/>
  <c r="B82" i="64"/>
  <c r="O11" i="64"/>
  <c r="N12" i="64"/>
  <c r="B71" i="64"/>
  <c r="I11" i="64"/>
  <c r="H12" i="64"/>
  <c r="CK8" i="62"/>
  <c r="C58" i="64"/>
  <c r="E9" i="64"/>
  <c r="B191" i="64"/>
  <c r="BV11" i="64"/>
  <c r="BW10" i="64"/>
  <c r="B170" i="64"/>
  <c r="BJ12" i="64"/>
  <c r="BK11" i="64"/>
  <c r="C157" i="64"/>
  <c r="E157" i="64" s="1"/>
  <c r="BG9" i="64"/>
  <c r="C146" i="64"/>
  <c r="E146" i="64" s="1"/>
  <c r="BA9" i="64"/>
  <c r="B103" i="64"/>
  <c r="Z11" i="64"/>
  <c r="AA10" i="64"/>
  <c r="BP13" i="64"/>
  <c r="C113" i="64"/>
  <c r="AI9" i="64"/>
  <c r="C81" i="64"/>
  <c r="Q10" i="64"/>
  <c r="C70" i="64"/>
  <c r="K10" i="64"/>
  <c r="C181" i="64"/>
  <c r="E181" i="64" s="1"/>
  <c r="BS11" i="64"/>
  <c r="B59" i="64"/>
  <c r="C10" i="64"/>
  <c r="B11" i="64"/>
  <c r="C125" i="64"/>
  <c r="E125" i="64" s="1"/>
  <c r="AO10" i="64"/>
  <c r="B158" i="64"/>
  <c r="BE10" i="64"/>
  <c r="BD11" i="64"/>
  <c r="C202" i="64"/>
  <c r="CE10" i="64"/>
  <c r="C180" i="63"/>
  <c r="E180" i="63" s="1"/>
  <c r="BS10" i="63"/>
  <c r="B158" i="63"/>
  <c r="BE10" i="63"/>
  <c r="BD11" i="63"/>
  <c r="CH11" i="63"/>
  <c r="B213" i="63"/>
  <c r="CI10" i="63"/>
  <c r="AX13" i="63"/>
  <c r="AY12" i="63"/>
  <c r="B149" i="63"/>
  <c r="CI9" i="62"/>
  <c r="CK9" i="62" s="1"/>
  <c r="BP12" i="63"/>
  <c r="BQ11" i="63"/>
  <c r="B181" i="63"/>
  <c r="B12" i="63"/>
  <c r="B60" i="63"/>
  <c r="C11" i="63"/>
  <c r="B81" i="63"/>
  <c r="N11" i="63"/>
  <c r="O10" i="63"/>
  <c r="B202" i="63"/>
  <c r="CC10" i="63"/>
  <c r="CB11" i="63"/>
  <c r="C169" i="63"/>
  <c r="E169" i="63" s="1"/>
  <c r="BM10" i="63"/>
  <c r="AF11" i="63"/>
  <c r="AG10" i="63"/>
  <c r="B114" i="63"/>
  <c r="C135" i="63"/>
  <c r="AU9" i="63"/>
  <c r="C80" i="63"/>
  <c r="Q9" i="63"/>
  <c r="C201" i="63"/>
  <c r="CE9" i="63"/>
  <c r="K9" i="63"/>
  <c r="C69" i="63"/>
  <c r="C124" i="63"/>
  <c r="AO9" i="63"/>
  <c r="B192" i="63"/>
  <c r="BW11" i="63"/>
  <c r="BV12" i="63"/>
  <c r="B168" i="62"/>
  <c r="BJ10" i="62"/>
  <c r="BK9" i="62"/>
  <c r="U10" i="63"/>
  <c r="B92" i="63"/>
  <c r="T11" i="63"/>
  <c r="E10" i="63"/>
  <c r="C59" i="63"/>
  <c r="C191" i="63"/>
  <c r="BY10" i="63"/>
  <c r="BA11" i="63"/>
  <c r="C148" i="63"/>
  <c r="N10" i="62"/>
  <c r="B80" i="62"/>
  <c r="O9" i="62"/>
  <c r="C91" i="63"/>
  <c r="W9" i="63"/>
  <c r="C113" i="63"/>
  <c r="E113" i="63" s="1"/>
  <c r="AI9" i="63"/>
  <c r="B136" i="63"/>
  <c r="AR11" i="63"/>
  <c r="AS10" i="63"/>
  <c r="B70" i="63"/>
  <c r="H11" i="63"/>
  <c r="I10" i="63"/>
  <c r="BG9" i="63"/>
  <c r="C157" i="63"/>
  <c r="CK9" i="63"/>
  <c r="C212" i="63"/>
  <c r="B125" i="63"/>
  <c r="AM10" i="63"/>
  <c r="AL11" i="63"/>
  <c r="BK11" i="63"/>
  <c r="B170" i="63"/>
  <c r="BJ12" i="63"/>
  <c r="C179" i="62"/>
  <c r="BS9" i="62"/>
  <c r="C200" i="62"/>
  <c r="CE8" i="62"/>
  <c r="B125" i="62"/>
  <c r="AM10" i="62"/>
  <c r="AL11" i="62"/>
  <c r="C189" i="62"/>
  <c r="BY8" i="62"/>
  <c r="B91" i="62"/>
  <c r="U9" i="62"/>
  <c r="T10" i="62"/>
  <c r="C135" i="62"/>
  <c r="AU9" i="62"/>
  <c r="AY9" i="62"/>
  <c r="AX10" i="62"/>
  <c r="B146" i="62"/>
  <c r="B70" i="62"/>
  <c r="H11" i="62"/>
  <c r="I10" i="62"/>
  <c r="B114" i="62"/>
  <c r="AF11" i="62"/>
  <c r="AG10" i="62"/>
  <c r="C101" i="62"/>
  <c r="AC8" i="62"/>
  <c r="B180" i="62"/>
  <c r="BP11" i="62"/>
  <c r="BQ10" i="62"/>
  <c r="C124" i="62"/>
  <c r="AO9" i="62"/>
  <c r="B102" i="62"/>
  <c r="Z10" i="62"/>
  <c r="AA9" i="62"/>
  <c r="C90" i="62"/>
  <c r="E90" i="62" s="1"/>
  <c r="W8" i="62"/>
  <c r="C57" i="62"/>
  <c r="E8" i="62"/>
  <c r="C157" i="62"/>
  <c r="BG9" i="62"/>
  <c r="B58" i="62"/>
  <c r="C9" i="62"/>
  <c r="B10" i="62"/>
  <c r="B158" i="62"/>
  <c r="BD11" i="62"/>
  <c r="BE10" i="62"/>
  <c r="C145" i="62"/>
  <c r="BA8" i="62"/>
  <c r="B201" i="62"/>
  <c r="CC9" i="62"/>
  <c r="CB10" i="62"/>
  <c r="C69" i="62"/>
  <c r="C113" i="62"/>
  <c r="E113" i="62" s="1"/>
  <c r="AI9" i="62"/>
  <c r="B190" i="62"/>
  <c r="BW9" i="62"/>
  <c r="BV10" i="62"/>
  <c r="B136" i="62"/>
  <c r="AR11" i="62"/>
  <c r="AS10" i="62"/>
  <c r="B213" i="62" l="1"/>
  <c r="B182" i="64"/>
  <c r="CI10" i="62"/>
  <c r="BW12" i="17"/>
  <c r="BY12" i="17" s="1"/>
  <c r="BV13" i="17"/>
  <c r="C92" i="64"/>
  <c r="W10" i="64"/>
  <c r="CH12" i="64"/>
  <c r="CI11" i="64"/>
  <c r="B214" i="64"/>
  <c r="C212" i="62"/>
  <c r="AS11" i="64"/>
  <c r="B137" i="64"/>
  <c r="AR12" i="64"/>
  <c r="T12" i="64"/>
  <c r="U11" i="64"/>
  <c r="B93" i="64"/>
  <c r="C136" i="64"/>
  <c r="E136" i="64" s="1"/>
  <c r="AU10" i="64"/>
  <c r="CK10" i="64"/>
  <c r="C213" i="64"/>
  <c r="B192" i="64"/>
  <c r="BV12" i="64"/>
  <c r="BW11" i="64"/>
  <c r="B83" i="64"/>
  <c r="O12" i="64"/>
  <c r="N13" i="64"/>
  <c r="C59" i="64"/>
  <c r="E10" i="64"/>
  <c r="B104" i="64"/>
  <c r="Z12" i="64"/>
  <c r="AA11" i="64"/>
  <c r="B72" i="64"/>
  <c r="H13" i="64"/>
  <c r="I12" i="64"/>
  <c r="C82" i="64"/>
  <c r="Q11" i="64"/>
  <c r="B148" i="64"/>
  <c r="AX12" i="64"/>
  <c r="AY11" i="64"/>
  <c r="CE11" i="64"/>
  <c r="C203" i="64"/>
  <c r="C158" i="64"/>
  <c r="E158" i="64" s="1"/>
  <c r="BG10" i="64"/>
  <c r="C182" i="64"/>
  <c r="E182" i="64" s="1"/>
  <c r="BS12" i="64"/>
  <c r="C170" i="64"/>
  <c r="BM11" i="64"/>
  <c r="C71" i="64"/>
  <c r="K11" i="64"/>
  <c r="B115" i="64"/>
  <c r="AF12" i="64"/>
  <c r="AG11" i="64"/>
  <c r="BA10" i="64"/>
  <c r="C147" i="64"/>
  <c r="E147" i="64" s="1"/>
  <c r="B204" i="64"/>
  <c r="CB13" i="64"/>
  <c r="CC12" i="64"/>
  <c r="B60" i="64"/>
  <c r="B12" i="64"/>
  <c r="C11" i="64"/>
  <c r="C103" i="64"/>
  <c r="AC10" i="64"/>
  <c r="AA11" i="63"/>
  <c r="B104" i="63"/>
  <c r="Z12" i="63"/>
  <c r="B127" i="64"/>
  <c r="AL13" i="64"/>
  <c r="AM12" i="64"/>
  <c r="B159" i="64"/>
  <c r="BE11" i="64"/>
  <c r="BD12" i="64"/>
  <c r="C126" i="64"/>
  <c r="E126" i="64" s="1"/>
  <c r="AO11" i="64"/>
  <c r="B183" i="64"/>
  <c r="BQ13" i="64"/>
  <c r="BP14" i="64"/>
  <c r="B171" i="64"/>
  <c r="BK12" i="64"/>
  <c r="BJ13" i="64"/>
  <c r="C191" i="64"/>
  <c r="BY10" i="64"/>
  <c r="C114" i="64"/>
  <c r="AI10" i="64"/>
  <c r="C103" i="63"/>
  <c r="AC10" i="63"/>
  <c r="B71" i="63"/>
  <c r="I11" i="63"/>
  <c r="H12" i="63"/>
  <c r="C168" i="62"/>
  <c r="BM9" i="62"/>
  <c r="C202" i="63"/>
  <c r="CE10" i="63"/>
  <c r="C149" i="63"/>
  <c r="BA12" i="63"/>
  <c r="B214" i="63"/>
  <c r="CH12" i="63"/>
  <c r="CI11" i="63"/>
  <c r="B171" i="63"/>
  <c r="BJ13" i="63"/>
  <c r="BK12" i="63"/>
  <c r="C125" i="63"/>
  <c r="AO10" i="63"/>
  <c r="O10" i="62"/>
  <c r="N11" i="62"/>
  <c r="B81" i="62"/>
  <c r="B93" i="63"/>
  <c r="T12" i="63"/>
  <c r="U11" i="63"/>
  <c r="BJ11" i="62"/>
  <c r="BK10" i="62"/>
  <c r="B169" i="62"/>
  <c r="AI10" i="63"/>
  <c r="C114" i="63"/>
  <c r="E114" i="63" s="1"/>
  <c r="C60" i="63"/>
  <c r="E11" i="63"/>
  <c r="BS11" i="63"/>
  <c r="C181" i="63"/>
  <c r="E181" i="63" s="1"/>
  <c r="AX14" i="63"/>
  <c r="AY13" i="63"/>
  <c r="B150" i="63"/>
  <c r="B159" i="63"/>
  <c r="BD12" i="63"/>
  <c r="BE11" i="63"/>
  <c r="C136" i="63"/>
  <c r="AU10" i="63"/>
  <c r="AG11" i="63"/>
  <c r="B115" i="63"/>
  <c r="AF12" i="63"/>
  <c r="C81" i="63"/>
  <c r="Q10" i="63"/>
  <c r="BQ12" i="63"/>
  <c r="BP13" i="63"/>
  <c r="B182" i="63"/>
  <c r="CK10" i="63"/>
  <c r="C213" i="63"/>
  <c r="BG10" i="63"/>
  <c r="C158" i="63"/>
  <c r="AL12" i="63"/>
  <c r="AM11" i="63"/>
  <c r="B126" i="63"/>
  <c r="BY11" i="63"/>
  <c r="C192" i="63"/>
  <c r="C170" i="63"/>
  <c r="E170" i="63" s="1"/>
  <c r="BM11" i="63"/>
  <c r="K10" i="63"/>
  <c r="C70" i="63"/>
  <c r="B137" i="63"/>
  <c r="AR12" i="63"/>
  <c r="AS11" i="63"/>
  <c r="Q9" i="62"/>
  <c r="C80" i="62"/>
  <c r="C92" i="63"/>
  <c r="W10" i="63"/>
  <c r="B193" i="63"/>
  <c r="BV13" i="63"/>
  <c r="BW12" i="63"/>
  <c r="B203" i="63"/>
  <c r="CB12" i="63"/>
  <c r="CC11" i="63"/>
  <c r="B82" i="63"/>
  <c r="N12" i="63"/>
  <c r="O11" i="63"/>
  <c r="B61" i="63"/>
  <c r="B13" i="63"/>
  <c r="C12" i="63"/>
  <c r="C158" i="62"/>
  <c r="BG10" i="62"/>
  <c r="C213" i="62"/>
  <c r="CK10" i="62"/>
  <c r="AU10" i="62"/>
  <c r="C136" i="62"/>
  <c r="B181" i="62"/>
  <c r="BP12" i="62"/>
  <c r="BQ11" i="62"/>
  <c r="C114" i="62"/>
  <c r="E114" i="62" s="1"/>
  <c r="AI10" i="62"/>
  <c r="B126" i="62"/>
  <c r="AL12" i="62"/>
  <c r="AM11" i="62"/>
  <c r="B137" i="62"/>
  <c r="AS11" i="62"/>
  <c r="AR12" i="62"/>
  <c r="C102" i="62"/>
  <c r="AC9" i="62"/>
  <c r="AF12" i="62"/>
  <c r="AG11" i="62"/>
  <c r="B115" i="62"/>
  <c r="B71" i="62"/>
  <c r="H12" i="62"/>
  <c r="I11" i="62"/>
  <c r="C125" i="62"/>
  <c r="AO10" i="62"/>
  <c r="C201" i="62"/>
  <c r="CE9" i="62"/>
  <c r="C58" i="62"/>
  <c r="E9" i="62"/>
  <c r="BS10" i="62"/>
  <c r="C180" i="62"/>
  <c r="C91" i="62"/>
  <c r="E91" i="62" s="1"/>
  <c r="W9" i="62"/>
  <c r="B191" i="62"/>
  <c r="BV11" i="62"/>
  <c r="BW10" i="62"/>
  <c r="B159" i="62"/>
  <c r="BD12" i="62"/>
  <c r="BE11" i="62"/>
  <c r="CI11" i="62"/>
  <c r="B214" i="62"/>
  <c r="CH12" i="62"/>
  <c r="C70" i="62"/>
  <c r="K10" i="62"/>
  <c r="B147" i="62"/>
  <c r="AX11" i="62"/>
  <c r="AY10" i="62"/>
  <c r="C190" i="62"/>
  <c r="BY9" i="62"/>
  <c r="C146" i="62"/>
  <c r="BA9" i="62"/>
  <c r="B202" i="62"/>
  <c r="CC10" i="62"/>
  <c r="CB11" i="62"/>
  <c r="B59" i="62"/>
  <c r="B11" i="62"/>
  <c r="C10" i="62"/>
  <c r="B103" i="62"/>
  <c r="Z11" i="62"/>
  <c r="AA10" i="62"/>
  <c r="B92" i="62"/>
  <c r="U10" i="62"/>
  <c r="T11" i="62"/>
  <c r="AM63" i="3"/>
  <c r="AJ63" i="3"/>
  <c r="A62" i="3"/>
  <c r="D218" i="61"/>
  <c r="E218" i="61" s="1"/>
  <c r="D217" i="61"/>
  <c r="E217" i="61" s="1"/>
  <c r="D216" i="61"/>
  <c r="E216" i="61" s="1"/>
  <c r="D215" i="61"/>
  <c r="E215" i="61" s="1"/>
  <c r="D214" i="61"/>
  <c r="E214" i="61" s="1"/>
  <c r="E213" i="61"/>
  <c r="D213" i="61"/>
  <c r="D212" i="61"/>
  <c r="E212" i="61" s="1"/>
  <c r="E211" i="61"/>
  <c r="D211" i="61"/>
  <c r="E210" i="61"/>
  <c r="D210" i="61"/>
  <c r="D207" i="61"/>
  <c r="E207" i="61" s="1"/>
  <c r="D206" i="61"/>
  <c r="E206" i="61" s="1"/>
  <c r="D205" i="61"/>
  <c r="E205" i="61" s="1"/>
  <c r="D204" i="61"/>
  <c r="E204" i="61" s="1"/>
  <c r="D203" i="61"/>
  <c r="E203" i="61" s="1"/>
  <c r="D202" i="61"/>
  <c r="E202" i="61" s="1"/>
  <c r="D201" i="61"/>
  <c r="E201" i="61" s="1"/>
  <c r="D200" i="61"/>
  <c r="E200" i="61" s="1"/>
  <c r="D199" i="61"/>
  <c r="E199" i="61" s="1"/>
  <c r="E196" i="61"/>
  <c r="D196" i="61"/>
  <c r="E195" i="61"/>
  <c r="D195" i="61"/>
  <c r="D194" i="61"/>
  <c r="E194" i="61" s="1"/>
  <c r="D193" i="61"/>
  <c r="E193" i="61" s="1"/>
  <c r="D192" i="61"/>
  <c r="E192" i="61" s="1"/>
  <c r="E191" i="61"/>
  <c r="D191" i="61"/>
  <c r="D190" i="61"/>
  <c r="E190" i="61" s="1"/>
  <c r="D189" i="61"/>
  <c r="E189" i="61" s="1"/>
  <c r="E188" i="61"/>
  <c r="D188" i="61"/>
  <c r="E185" i="61"/>
  <c r="D185" i="61"/>
  <c r="E184" i="61"/>
  <c r="D184" i="61"/>
  <c r="E183" i="61"/>
  <c r="D183" i="61"/>
  <c r="D182" i="61"/>
  <c r="E182" i="61" s="1"/>
  <c r="D181" i="61"/>
  <c r="E181" i="61" s="1"/>
  <c r="D180" i="61"/>
  <c r="E180" i="61" s="1"/>
  <c r="E179" i="61"/>
  <c r="D179" i="61"/>
  <c r="D178" i="61"/>
  <c r="E178" i="61" s="1"/>
  <c r="D177" i="61"/>
  <c r="E177" i="61" s="1"/>
  <c r="D174" i="61"/>
  <c r="E174" i="61" s="1"/>
  <c r="D173" i="61"/>
  <c r="E173" i="61" s="1"/>
  <c r="D172" i="61"/>
  <c r="E172" i="61" s="1"/>
  <c r="E171" i="61"/>
  <c r="D171" i="61"/>
  <c r="D170" i="61"/>
  <c r="E170" i="61" s="1"/>
  <c r="D169" i="61"/>
  <c r="E169" i="61" s="1"/>
  <c r="D168" i="61"/>
  <c r="E168" i="61" s="1"/>
  <c r="E167" i="61"/>
  <c r="D167" i="61"/>
  <c r="E166" i="61"/>
  <c r="D166" i="61"/>
  <c r="D163" i="61"/>
  <c r="E163" i="61" s="1"/>
  <c r="D162" i="61"/>
  <c r="E162" i="61" s="1"/>
  <c r="D161" i="61"/>
  <c r="E161" i="61" s="1"/>
  <c r="D160" i="61"/>
  <c r="E160" i="61" s="1"/>
  <c r="E159" i="61"/>
  <c r="D159" i="61"/>
  <c r="D158" i="61"/>
  <c r="E158" i="61" s="1"/>
  <c r="D157" i="61"/>
  <c r="E157" i="61" s="1"/>
  <c r="D156" i="61"/>
  <c r="E156" i="61" s="1"/>
  <c r="D155" i="61"/>
  <c r="E155" i="61" s="1"/>
  <c r="E152" i="61"/>
  <c r="D152" i="61"/>
  <c r="E151" i="61"/>
  <c r="D151" i="61"/>
  <c r="D150" i="61"/>
  <c r="E150" i="61" s="1"/>
  <c r="D149" i="61"/>
  <c r="E149" i="61" s="1"/>
  <c r="E148" i="61"/>
  <c r="D148" i="61"/>
  <c r="E147" i="61"/>
  <c r="D147" i="61"/>
  <c r="D146" i="61"/>
  <c r="E146" i="61" s="1"/>
  <c r="D145" i="61"/>
  <c r="E145" i="61" s="1"/>
  <c r="D144" i="61"/>
  <c r="E144" i="61" s="1"/>
  <c r="D141" i="61"/>
  <c r="E141" i="61" s="1"/>
  <c r="E140" i="61"/>
  <c r="D140" i="61"/>
  <c r="E139" i="61"/>
  <c r="D139" i="61"/>
  <c r="D138" i="61"/>
  <c r="E138" i="61" s="1"/>
  <c r="E137" i="61"/>
  <c r="D137" i="61"/>
  <c r="E136" i="61"/>
  <c r="D136" i="61"/>
  <c r="E135" i="61"/>
  <c r="D135" i="61"/>
  <c r="D134" i="61"/>
  <c r="E134" i="61" s="1"/>
  <c r="D133" i="61"/>
  <c r="E133" i="61" s="1"/>
  <c r="D130" i="61"/>
  <c r="E130" i="61" s="1"/>
  <c r="E129" i="61"/>
  <c r="D129" i="61"/>
  <c r="D128" i="61"/>
  <c r="E128" i="61" s="1"/>
  <c r="E127" i="61"/>
  <c r="D127" i="61"/>
  <c r="D126" i="61"/>
  <c r="E126" i="61" s="1"/>
  <c r="D125" i="61"/>
  <c r="E125" i="61" s="1"/>
  <c r="D124" i="61"/>
  <c r="E124" i="61" s="1"/>
  <c r="E123" i="61"/>
  <c r="D123" i="61"/>
  <c r="E122" i="61"/>
  <c r="D122" i="61"/>
  <c r="D119" i="61"/>
  <c r="E119" i="61" s="1"/>
  <c r="D118" i="61"/>
  <c r="E118" i="61" s="1"/>
  <c r="D117" i="61"/>
  <c r="E117" i="61" s="1"/>
  <c r="D116" i="61"/>
  <c r="E116" i="61" s="1"/>
  <c r="E115" i="61"/>
  <c r="D115" i="61"/>
  <c r="D114" i="61"/>
  <c r="E114" i="61" s="1"/>
  <c r="D113" i="61"/>
  <c r="E113" i="61" s="1"/>
  <c r="D112" i="61"/>
  <c r="E112" i="61" s="1"/>
  <c r="E111" i="61"/>
  <c r="D111" i="61"/>
  <c r="E108" i="61"/>
  <c r="D108" i="61"/>
  <c r="E107" i="61"/>
  <c r="D107" i="61"/>
  <c r="D106" i="61"/>
  <c r="E106" i="61" s="1"/>
  <c r="E105" i="61"/>
  <c r="D105" i="61"/>
  <c r="D104" i="61"/>
  <c r="E104" i="61" s="1"/>
  <c r="E103" i="61"/>
  <c r="D103" i="61"/>
  <c r="D102" i="61"/>
  <c r="E102" i="61" s="1"/>
  <c r="D101" i="61"/>
  <c r="E101" i="61" s="1"/>
  <c r="E100" i="61"/>
  <c r="D100" i="61"/>
  <c r="D97" i="61"/>
  <c r="D96" i="61"/>
  <c r="D95" i="61"/>
  <c r="D94" i="61"/>
  <c r="D93" i="61"/>
  <c r="D92" i="61"/>
  <c r="D91" i="61"/>
  <c r="D90" i="61"/>
  <c r="D89" i="61"/>
  <c r="E86" i="61"/>
  <c r="D86" i="61"/>
  <c r="D85" i="61"/>
  <c r="E85" i="61" s="1"/>
  <c r="D84" i="61"/>
  <c r="E84" i="61" s="1"/>
  <c r="E83" i="61"/>
  <c r="D83" i="61"/>
  <c r="D82" i="61"/>
  <c r="E82" i="61" s="1"/>
  <c r="D81" i="61"/>
  <c r="E81" i="61" s="1"/>
  <c r="E80" i="61"/>
  <c r="D80" i="61"/>
  <c r="E79" i="61"/>
  <c r="D79" i="61"/>
  <c r="E78" i="61"/>
  <c r="D78" i="61"/>
  <c r="D75" i="61"/>
  <c r="E75" i="61" s="1"/>
  <c r="D74" i="61"/>
  <c r="E74" i="61" s="1"/>
  <c r="E73" i="61"/>
  <c r="D73" i="61"/>
  <c r="E72" i="61"/>
  <c r="D72" i="61"/>
  <c r="E71" i="61"/>
  <c r="D71" i="61"/>
  <c r="D70" i="61"/>
  <c r="E70" i="61" s="1"/>
  <c r="D69" i="61"/>
  <c r="E69" i="61" s="1"/>
  <c r="E68" i="61"/>
  <c r="D68" i="61"/>
  <c r="E67" i="61"/>
  <c r="D67" i="61"/>
  <c r="D64" i="61"/>
  <c r="E64" i="61" s="1"/>
  <c r="D63" i="61"/>
  <c r="E63" i="61" s="1"/>
  <c r="E62" i="61"/>
  <c r="D62" i="61"/>
  <c r="E61" i="61"/>
  <c r="D61" i="61"/>
  <c r="E60" i="61"/>
  <c r="D60" i="61"/>
  <c r="D59" i="61"/>
  <c r="E59" i="61" s="1"/>
  <c r="E58" i="61"/>
  <c r="D58" i="61"/>
  <c r="E57" i="61"/>
  <c r="D57" i="61"/>
  <c r="E56" i="61"/>
  <c r="D56" i="61"/>
  <c r="D43" i="61"/>
  <c r="J49" i="61"/>
  <c r="E37" i="61"/>
  <c r="F37" i="61" s="1"/>
  <c r="D36" i="61"/>
  <c r="C33" i="61"/>
  <c r="D33" i="61" s="1"/>
  <c r="E32" i="61"/>
  <c r="F32" i="61" s="1"/>
  <c r="BZ24" i="61"/>
  <c r="AV24" i="61"/>
  <c r="R24" i="61"/>
  <c r="BT22" i="61"/>
  <c r="AP22" i="61"/>
  <c r="L22" i="61"/>
  <c r="CL20" i="61"/>
  <c r="C43" i="61" s="1"/>
  <c r="BZ20" i="61"/>
  <c r="C41" i="61" s="1"/>
  <c r="D41" i="61" s="1"/>
  <c r="BN20" i="61"/>
  <c r="C39" i="61" s="1"/>
  <c r="D39" i="61" s="1"/>
  <c r="BH20" i="61"/>
  <c r="C38" i="61" s="1"/>
  <c r="D38" i="61" s="1"/>
  <c r="BB20" i="61"/>
  <c r="C37" i="61" s="1"/>
  <c r="D37" i="61" s="1"/>
  <c r="AP20" i="61"/>
  <c r="C35" i="61" s="1"/>
  <c r="D35" i="61" s="1"/>
  <c r="AJ20" i="61"/>
  <c r="C34" i="61" s="1"/>
  <c r="D34" i="61" s="1"/>
  <c r="AD20" i="61"/>
  <c r="R20" i="61"/>
  <c r="C31" i="61" s="1"/>
  <c r="D31" i="61" s="1"/>
  <c r="L20" i="61"/>
  <c r="C30" i="61" s="1"/>
  <c r="D30" i="61" s="1"/>
  <c r="F20" i="61"/>
  <c r="C29" i="61" s="1"/>
  <c r="CL16" i="61"/>
  <c r="CJ16" i="61"/>
  <c r="CL22" i="61" s="1"/>
  <c r="CF16" i="61"/>
  <c r="CF20" i="61" s="1"/>
  <c r="C42" i="61" s="1"/>
  <c r="D42" i="61" s="1"/>
  <c r="CD16" i="61"/>
  <c r="BZ16" i="61"/>
  <c r="BX16" i="61"/>
  <c r="BT16" i="61"/>
  <c r="BT20" i="61" s="1"/>
  <c r="C40" i="61" s="1"/>
  <c r="D40" i="61" s="1"/>
  <c r="BR16" i="61"/>
  <c r="E40" i="61" s="1"/>
  <c r="F40" i="61" s="1"/>
  <c r="BN16" i="61"/>
  <c r="BL16" i="61"/>
  <c r="BN22" i="61" s="1"/>
  <c r="BH16" i="61"/>
  <c r="BF16" i="61"/>
  <c r="BH24" i="61" s="1"/>
  <c r="BB16" i="61"/>
  <c r="AZ16" i="61"/>
  <c r="BB22" i="61" s="1"/>
  <c r="AV16" i="61"/>
  <c r="AV20" i="61" s="1"/>
  <c r="C36" i="61" s="1"/>
  <c r="AT16" i="61"/>
  <c r="E36" i="61" s="1"/>
  <c r="F36" i="61" s="1"/>
  <c r="AP16" i="61"/>
  <c r="AN16" i="61"/>
  <c r="E35" i="61" s="1"/>
  <c r="F35" i="61" s="1"/>
  <c r="AJ16" i="61"/>
  <c r="AH16" i="61"/>
  <c r="AJ24" i="61" s="1"/>
  <c r="AD16" i="61"/>
  <c r="AB16" i="61"/>
  <c r="X16" i="61"/>
  <c r="X20" i="61" s="1"/>
  <c r="C32" i="61" s="1"/>
  <c r="D32" i="61" s="1"/>
  <c r="V16" i="61"/>
  <c r="R16" i="61"/>
  <c r="P16" i="61"/>
  <c r="E31" i="61" s="1"/>
  <c r="F31" i="61" s="1"/>
  <c r="L16" i="61"/>
  <c r="J16" i="61"/>
  <c r="L24" i="61" s="1"/>
  <c r="F16" i="61"/>
  <c r="D16" i="61"/>
  <c r="CH7" i="61"/>
  <c r="CI7" i="61" s="1"/>
  <c r="CB7" i="61"/>
  <c r="BV7" i="61"/>
  <c r="B188" i="61" s="1"/>
  <c r="BP7" i="61"/>
  <c r="BJ7" i="61"/>
  <c r="B166" i="61" s="1"/>
  <c r="BD7" i="61"/>
  <c r="AX7" i="61"/>
  <c r="B144" i="61" s="1"/>
  <c r="AR7" i="61"/>
  <c r="AS7" i="61" s="1"/>
  <c r="C133" i="61" s="1"/>
  <c r="AL7" i="61"/>
  <c r="B122" i="61" s="1"/>
  <c r="AF7" i="61"/>
  <c r="Z7" i="61"/>
  <c r="B100" i="61" s="1"/>
  <c r="T7" i="61"/>
  <c r="B89" i="61" s="1"/>
  <c r="N7" i="61"/>
  <c r="N8" i="61" s="1"/>
  <c r="H7" i="61"/>
  <c r="B7" i="61"/>
  <c r="B56" i="61" s="1"/>
  <c r="AZ4" i="61"/>
  <c r="B143" i="61" s="1"/>
  <c r="AT4" i="61"/>
  <c r="B132" i="61" s="1"/>
  <c r="AN4" i="61"/>
  <c r="B121" i="61" s="1"/>
  <c r="AH4" i="61"/>
  <c r="B110" i="61" s="1"/>
  <c r="AB4" i="61"/>
  <c r="B99" i="61" s="1"/>
  <c r="V4" i="61"/>
  <c r="B88" i="61" s="1"/>
  <c r="P4" i="61"/>
  <c r="B77" i="61" s="1"/>
  <c r="J4" i="61"/>
  <c r="B66" i="61" s="1"/>
  <c r="D4" i="61"/>
  <c r="B55" i="61" s="1"/>
  <c r="BO27" i="2"/>
  <c r="BV27" i="2"/>
  <c r="BW27" i="2" s="1"/>
  <c r="BO26" i="2"/>
  <c r="BV26" i="2"/>
  <c r="BW26" i="2" s="1"/>
  <c r="BX26" i="2" s="1"/>
  <c r="N7" i="12"/>
  <c r="O7" i="12" s="1"/>
  <c r="Q7" i="12" s="1"/>
  <c r="D218" i="60"/>
  <c r="E218" i="60" s="1"/>
  <c r="D217" i="60"/>
  <c r="E217" i="60" s="1"/>
  <c r="D216" i="60"/>
  <c r="E216" i="60" s="1"/>
  <c r="D215" i="60"/>
  <c r="E215" i="60" s="1"/>
  <c r="D214" i="60"/>
  <c r="E214" i="60" s="1"/>
  <c r="D213" i="60"/>
  <c r="E213" i="60" s="1"/>
  <c r="E212" i="60"/>
  <c r="D212" i="60"/>
  <c r="E211" i="60"/>
  <c r="D211" i="60"/>
  <c r="E210" i="60"/>
  <c r="D210" i="60"/>
  <c r="D207" i="60"/>
  <c r="E207" i="60" s="1"/>
  <c r="D206" i="60"/>
  <c r="E206" i="60" s="1"/>
  <c r="D205" i="60"/>
  <c r="E205" i="60" s="1"/>
  <c r="E204" i="60"/>
  <c r="D204" i="60"/>
  <c r="E203" i="60"/>
  <c r="D203" i="60"/>
  <c r="D202" i="60"/>
  <c r="E202" i="60" s="1"/>
  <c r="D201" i="60"/>
  <c r="E201" i="60" s="1"/>
  <c r="E200" i="60"/>
  <c r="D200" i="60"/>
  <c r="E199" i="60"/>
  <c r="D199" i="60"/>
  <c r="E196" i="60"/>
  <c r="D196" i="60"/>
  <c r="E195" i="60"/>
  <c r="D195" i="60"/>
  <c r="D194" i="60"/>
  <c r="E194" i="60" s="1"/>
  <c r="D193" i="60"/>
  <c r="E193" i="60" s="1"/>
  <c r="E192" i="60"/>
  <c r="D192" i="60"/>
  <c r="E191" i="60"/>
  <c r="D191" i="60"/>
  <c r="D190" i="60"/>
  <c r="E190" i="60" s="1"/>
  <c r="E189" i="60"/>
  <c r="D189" i="60"/>
  <c r="D188" i="60"/>
  <c r="E188" i="60" s="1"/>
  <c r="E185" i="60"/>
  <c r="D185" i="60"/>
  <c r="E184" i="60"/>
  <c r="D184" i="60"/>
  <c r="E183" i="60"/>
  <c r="D183" i="60"/>
  <c r="D182" i="60"/>
  <c r="E182" i="60" s="1"/>
  <c r="D181" i="60"/>
  <c r="E181" i="60" s="1"/>
  <c r="E180" i="60"/>
  <c r="D180" i="60"/>
  <c r="E179" i="60"/>
  <c r="D179" i="60"/>
  <c r="D178" i="60"/>
  <c r="E178" i="60" s="1"/>
  <c r="D177" i="60"/>
  <c r="E177" i="60" s="1"/>
  <c r="E174" i="60"/>
  <c r="D174" i="60"/>
  <c r="D173" i="60"/>
  <c r="E173" i="60" s="1"/>
  <c r="E172" i="60"/>
  <c r="D172" i="60"/>
  <c r="E171" i="60"/>
  <c r="D171" i="60"/>
  <c r="D170" i="60"/>
  <c r="E170" i="60" s="1"/>
  <c r="E169" i="60"/>
  <c r="D169" i="60"/>
  <c r="E168" i="60"/>
  <c r="D168" i="60"/>
  <c r="E167" i="60"/>
  <c r="D167" i="60"/>
  <c r="E166" i="60"/>
  <c r="D166" i="60"/>
  <c r="D163" i="60"/>
  <c r="E163" i="60" s="1"/>
  <c r="D162" i="60"/>
  <c r="E162" i="60" s="1"/>
  <c r="D161" i="60"/>
  <c r="E161" i="60" s="1"/>
  <c r="E160" i="60"/>
  <c r="D160" i="60"/>
  <c r="E159" i="60"/>
  <c r="D159" i="60"/>
  <c r="D158" i="60"/>
  <c r="E158" i="60" s="1"/>
  <c r="E157" i="60"/>
  <c r="D157" i="60"/>
  <c r="E156" i="60"/>
  <c r="D156" i="60"/>
  <c r="E155" i="60"/>
  <c r="D155" i="60"/>
  <c r="E152" i="60"/>
  <c r="D152" i="60"/>
  <c r="E151" i="60"/>
  <c r="D151" i="60"/>
  <c r="D150" i="60"/>
  <c r="E150" i="60" s="1"/>
  <c r="D149" i="60"/>
  <c r="E149" i="60" s="1"/>
  <c r="E148" i="60"/>
  <c r="D148" i="60"/>
  <c r="E147" i="60"/>
  <c r="D147" i="60"/>
  <c r="D146" i="60"/>
  <c r="E146" i="60" s="1"/>
  <c r="E145" i="60"/>
  <c r="D145" i="60"/>
  <c r="D144" i="60"/>
  <c r="E144" i="60" s="1"/>
  <c r="E141" i="60"/>
  <c r="D141" i="60"/>
  <c r="E140" i="60"/>
  <c r="D140" i="60"/>
  <c r="E139" i="60"/>
  <c r="D139" i="60"/>
  <c r="D138" i="60"/>
  <c r="E138" i="60" s="1"/>
  <c r="D137" i="60"/>
  <c r="E137" i="60" s="1"/>
  <c r="E136" i="60"/>
  <c r="D136" i="60"/>
  <c r="E135" i="60"/>
  <c r="D135" i="60"/>
  <c r="D134" i="60"/>
  <c r="E134" i="60" s="1"/>
  <c r="D133" i="60"/>
  <c r="E133" i="60" s="1"/>
  <c r="E130" i="60"/>
  <c r="D130" i="60"/>
  <c r="D129" i="60"/>
  <c r="E129" i="60" s="1"/>
  <c r="E128" i="60"/>
  <c r="D128" i="60"/>
  <c r="E127" i="60"/>
  <c r="D127" i="60"/>
  <c r="D126" i="60"/>
  <c r="E126" i="60" s="1"/>
  <c r="E125" i="60"/>
  <c r="D125" i="60"/>
  <c r="E124" i="60"/>
  <c r="D124" i="60"/>
  <c r="E123" i="60"/>
  <c r="D123" i="60"/>
  <c r="E122" i="60"/>
  <c r="D122" i="60"/>
  <c r="D119" i="60"/>
  <c r="E119" i="60" s="1"/>
  <c r="D118" i="60"/>
  <c r="E118" i="60" s="1"/>
  <c r="E117" i="60"/>
  <c r="D117" i="60"/>
  <c r="E116" i="60"/>
  <c r="D116" i="60"/>
  <c r="E115" i="60"/>
  <c r="D115" i="60"/>
  <c r="D114" i="60"/>
  <c r="E114" i="60" s="1"/>
  <c r="D113" i="60"/>
  <c r="E113" i="60" s="1"/>
  <c r="E112" i="60"/>
  <c r="D112" i="60"/>
  <c r="D111" i="60"/>
  <c r="E111" i="60" s="1"/>
  <c r="D108" i="60"/>
  <c r="E108" i="60" s="1"/>
  <c r="D107" i="60"/>
  <c r="E107" i="60" s="1"/>
  <c r="E106" i="60"/>
  <c r="D106" i="60"/>
  <c r="E105" i="60"/>
  <c r="D105" i="60"/>
  <c r="D104" i="60"/>
  <c r="E104" i="60" s="1"/>
  <c r="D103" i="60"/>
  <c r="E103" i="60" s="1"/>
  <c r="E102" i="60"/>
  <c r="D102" i="60"/>
  <c r="E101" i="60"/>
  <c r="D101" i="60"/>
  <c r="E100" i="60"/>
  <c r="D100" i="60"/>
  <c r="D97" i="60"/>
  <c r="E97" i="60" s="1"/>
  <c r="D96" i="60"/>
  <c r="E96" i="60" s="1"/>
  <c r="D95" i="60"/>
  <c r="E95" i="60" s="1"/>
  <c r="D94" i="60"/>
  <c r="E94" i="60" s="1"/>
  <c r="E93" i="60"/>
  <c r="D93" i="60"/>
  <c r="D92" i="60"/>
  <c r="E92" i="60" s="1"/>
  <c r="D91" i="60"/>
  <c r="E91" i="60" s="1"/>
  <c r="D90" i="60"/>
  <c r="E90" i="60" s="1"/>
  <c r="E89" i="60"/>
  <c r="D89" i="60"/>
  <c r="E86" i="60"/>
  <c r="D86" i="60"/>
  <c r="E85" i="60"/>
  <c r="D85" i="60"/>
  <c r="D84" i="60"/>
  <c r="E84" i="60" s="1"/>
  <c r="D83" i="60"/>
  <c r="E83" i="60" s="1"/>
  <c r="E82" i="60"/>
  <c r="D82" i="60"/>
  <c r="E81" i="60"/>
  <c r="D81" i="60"/>
  <c r="D80" i="60"/>
  <c r="E80" i="60" s="1"/>
  <c r="D79" i="60"/>
  <c r="E79" i="60" s="1"/>
  <c r="D78" i="60"/>
  <c r="E78" i="60" s="1"/>
  <c r="D75" i="60"/>
  <c r="E75" i="60" s="1"/>
  <c r="E74" i="60"/>
  <c r="D74" i="60"/>
  <c r="E73" i="60"/>
  <c r="D73" i="60"/>
  <c r="D72" i="60"/>
  <c r="E72" i="60" s="1"/>
  <c r="D71" i="60"/>
  <c r="E71" i="60" s="1"/>
  <c r="E70" i="60"/>
  <c r="D70" i="60"/>
  <c r="E69" i="60"/>
  <c r="D69" i="60"/>
  <c r="D68" i="60"/>
  <c r="E68" i="60" s="1"/>
  <c r="E67" i="60"/>
  <c r="D67" i="60"/>
  <c r="D64" i="60"/>
  <c r="E64" i="60" s="1"/>
  <c r="D63" i="60"/>
  <c r="E63" i="60" s="1"/>
  <c r="D62" i="60"/>
  <c r="E62" i="60" s="1"/>
  <c r="E61" i="60"/>
  <c r="D61" i="60"/>
  <c r="D60" i="60"/>
  <c r="E60" i="60" s="1"/>
  <c r="D59" i="60"/>
  <c r="E59" i="60" s="1"/>
  <c r="D58" i="60"/>
  <c r="E58" i="60" s="1"/>
  <c r="E57" i="60"/>
  <c r="D57" i="60"/>
  <c r="E56" i="60"/>
  <c r="D56" i="60"/>
  <c r="E42" i="60"/>
  <c r="F42" i="60" s="1"/>
  <c r="E41" i="60"/>
  <c r="F41" i="60" s="1"/>
  <c r="F39" i="60"/>
  <c r="C38" i="60"/>
  <c r="D38" i="60" s="1"/>
  <c r="E37" i="60"/>
  <c r="F37" i="60" s="1"/>
  <c r="F36" i="60"/>
  <c r="E36" i="60"/>
  <c r="F35" i="60"/>
  <c r="C34" i="60"/>
  <c r="D34" i="60" s="1"/>
  <c r="E33" i="60"/>
  <c r="F33" i="60" s="1"/>
  <c r="F32" i="60"/>
  <c r="E32" i="60"/>
  <c r="J38" i="60"/>
  <c r="C30" i="60"/>
  <c r="D30" i="60" s="1"/>
  <c r="E29" i="60"/>
  <c r="CF24" i="60"/>
  <c r="BZ24" i="60"/>
  <c r="BH24" i="60"/>
  <c r="BB24" i="60"/>
  <c r="AJ24" i="60"/>
  <c r="AD24" i="60"/>
  <c r="L24" i="60"/>
  <c r="F24" i="60"/>
  <c r="BZ22" i="60"/>
  <c r="BT22" i="60"/>
  <c r="BB22" i="60"/>
  <c r="AV22" i="60"/>
  <c r="AD22" i="60"/>
  <c r="X22" i="60"/>
  <c r="F22" i="60"/>
  <c r="CL20" i="60"/>
  <c r="C43" i="60" s="1"/>
  <c r="D43" i="60" s="1"/>
  <c r="BT20" i="60"/>
  <c r="C40" i="60" s="1"/>
  <c r="D40" i="60" s="1"/>
  <c r="BN20" i="60"/>
  <c r="C39" i="60" s="1"/>
  <c r="D39" i="60" s="1"/>
  <c r="AP20" i="60"/>
  <c r="C35" i="60" s="1"/>
  <c r="D35" i="60" s="1"/>
  <c r="X20" i="60"/>
  <c r="C32" i="60" s="1"/>
  <c r="D32" i="60" s="1"/>
  <c r="R20" i="60"/>
  <c r="C31" i="60" s="1"/>
  <c r="D31" i="60" s="1"/>
  <c r="CL16" i="60"/>
  <c r="CJ16" i="60"/>
  <c r="CL22" i="60" s="1"/>
  <c r="CF16" i="60"/>
  <c r="CF20" i="60" s="1"/>
  <c r="C42" i="60" s="1"/>
  <c r="D42" i="60" s="1"/>
  <c r="CD16" i="60"/>
  <c r="CF22" i="60" s="1"/>
  <c r="BZ16" i="60"/>
  <c r="BZ20" i="60" s="1"/>
  <c r="C41" i="60" s="1"/>
  <c r="D41" i="60" s="1"/>
  <c r="BX16" i="60"/>
  <c r="BT16" i="60"/>
  <c r="BR16" i="60"/>
  <c r="E40" i="60" s="1"/>
  <c r="F40" i="60" s="1"/>
  <c r="BN16" i="60"/>
  <c r="BL16" i="60"/>
  <c r="E39" i="60" s="1"/>
  <c r="BH16" i="60"/>
  <c r="BH20" i="60" s="1"/>
  <c r="BF16" i="60"/>
  <c r="E38" i="60" s="1"/>
  <c r="F38" i="60" s="1"/>
  <c r="BB16" i="60"/>
  <c r="BB20" i="60" s="1"/>
  <c r="C37" i="60" s="1"/>
  <c r="D37" i="60" s="1"/>
  <c r="AZ16" i="60"/>
  <c r="AV16" i="60"/>
  <c r="AV20" i="60" s="1"/>
  <c r="C36" i="60" s="1"/>
  <c r="D36" i="60" s="1"/>
  <c r="AT16" i="60"/>
  <c r="AV24" i="60" s="1"/>
  <c r="AP16" i="60"/>
  <c r="AN16" i="60"/>
  <c r="E35" i="60" s="1"/>
  <c r="AJ16" i="60"/>
  <c r="AJ20" i="60" s="1"/>
  <c r="AH16" i="60"/>
  <c r="E34" i="60" s="1"/>
  <c r="F34" i="60" s="1"/>
  <c r="AD16" i="60"/>
  <c r="AD20" i="60" s="1"/>
  <c r="C33" i="60" s="1"/>
  <c r="D33" i="60" s="1"/>
  <c r="AB16" i="60"/>
  <c r="X16" i="60"/>
  <c r="V16" i="60"/>
  <c r="X24" i="60" s="1"/>
  <c r="R16" i="60"/>
  <c r="P16" i="60"/>
  <c r="E31" i="60" s="1"/>
  <c r="F31" i="60" s="1"/>
  <c r="L16" i="60"/>
  <c r="L20" i="60" s="1"/>
  <c r="J16" i="60"/>
  <c r="E30" i="60" s="1"/>
  <c r="F30" i="60" s="1"/>
  <c r="F16" i="60"/>
  <c r="F20" i="60" s="1"/>
  <c r="C29" i="60" s="1"/>
  <c r="D16" i="60"/>
  <c r="CH7" i="60"/>
  <c r="CB7" i="60"/>
  <c r="B199" i="60" s="1"/>
  <c r="BV7" i="60"/>
  <c r="BP7" i="60"/>
  <c r="B177" i="60" s="1"/>
  <c r="BJ7" i="60"/>
  <c r="BJ8" i="60" s="1"/>
  <c r="B167" i="60" s="1"/>
  <c r="BD7" i="60"/>
  <c r="B155" i="60" s="1"/>
  <c r="AX7" i="60"/>
  <c r="AR7" i="60"/>
  <c r="B133" i="60" s="1"/>
  <c r="AL7" i="60"/>
  <c r="AF7" i="60"/>
  <c r="B111" i="60" s="1"/>
  <c r="Z7" i="60"/>
  <c r="T7" i="60"/>
  <c r="N7" i="60"/>
  <c r="H7" i="60"/>
  <c r="B67" i="60" s="1"/>
  <c r="B7" i="60"/>
  <c r="AZ4" i="60"/>
  <c r="B143" i="60" s="1"/>
  <c r="AT4" i="60"/>
  <c r="B132" i="60" s="1"/>
  <c r="AN4" i="60"/>
  <c r="B121" i="60" s="1"/>
  <c r="AH4" i="60"/>
  <c r="B110" i="60" s="1"/>
  <c r="AB4" i="60"/>
  <c r="B99" i="60" s="1"/>
  <c r="V4" i="60"/>
  <c r="B88" i="60" s="1"/>
  <c r="P4" i="60"/>
  <c r="B77" i="60" s="1"/>
  <c r="J4" i="60"/>
  <c r="B66" i="60" s="1"/>
  <c r="D4" i="60"/>
  <c r="B55" i="60" s="1"/>
  <c r="F16" i="29"/>
  <c r="AM53" i="3"/>
  <c r="AJ53" i="3"/>
  <c r="BO25" i="2"/>
  <c r="BV25" i="2"/>
  <c r="BW25" i="2" s="1"/>
  <c r="BX25" i="2" s="1"/>
  <c r="F16" i="56"/>
  <c r="F16" i="51"/>
  <c r="F16" i="52"/>
  <c r="F16" i="14"/>
  <c r="F16" i="13"/>
  <c r="F16" i="17"/>
  <c r="F16" i="9"/>
  <c r="F16" i="20"/>
  <c r="J38" i="58"/>
  <c r="H7" i="10"/>
  <c r="I7" i="10" s="1"/>
  <c r="K7" i="10" s="1"/>
  <c r="F24" i="7"/>
  <c r="F16" i="7"/>
  <c r="H7" i="7"/>
  <c r="I7" i="7" s="1"/>
  <c r="K7" i="7" s="1"/>
  <c r="A14" i="3"/>
  <c r="AJ15" i="3"/>
  <c r="AM15" i="3"/>
  <c r="A56" i="3"/>
  <c r="A58" i="3"/>
  <c r="A60" i="3"/>
  <c r="A70" i="3"/>
  <c r="D218" i="58"/>
  <c r="E218" i="58" s="1"/>
  <c r="D217" i="58"/>
  <c r="E217" i="58" s="1"/>
  <c r="E216" i="58"/>
  <c r="D216" i="58"/>
  <c r="D215" i="58"/>
  <c r="E215" i="58" s="1"/>
  <c r="E214" i="58"/>
  <c r="D214" i="58"/>
  <c r="D213" i="58"/>
  <c r="E213" i="58" s="1"/>
  <c r="E212" i="58"/>
  <c r="D212" i="58"/>
  <c r="D211" i="58"/>
  <c r="E211" i="58" s="1"/>
  <c r="D210" i="58"/>
  <c r="E210" i="58" s="1"/>
  <c r="E207" i="58"/>
  <c r="D207" i="58"/>
  <c r="E206" i="58"/>
  <c r="D206" i="58"/>
  <c r="D205" i="58"/>
  <c r="E205" i="58" s="1"/>
  <c r="D204" i="58"/>
  <c r="E204" i="58" s="1"/>
  <c r="D203" i="58"/>
  <c r="E203" i="58" s="1"/>
  <c r="E202" i="58"/>
  <c r="D202" i="58"/>
  <c r="D201" i="58"/>
  <c r="E201" i="58" s="1"/>
  <c r="D200" i="58"/>
  <c r="E200" i="58" s="1"/>
  <c r="E199" i="58"/>
  <c r="D199" i="58"/>
  <c r="E196" i="58"/>
  <c r="D196" i="58"/>
  <c r="E195" i="58"/>
  <c r="D195" i="58"/>
  <c r="E194" i="58"/>
  <c r="D194" i="58"/>
  <c r="D193" i="58"/>
  <c r="E193" i="58" s="1"/>
  <c r="E192" i="58"/>
  <c r="D192" i="58"/>
  <c r="E191" i="58"/>
  <c r="D191" i="58"/>
  <c r="E190" i="58"/>
  <c r="D190" i="58"/>
  <c r="D189" i="58"/>
  <c r="E189" i="58" s="1"/>
  <c r="D188" i="58"/>
  <c r="E188" i="58" s="1"/>
  <c r="D185" i="58"/>
  <c r="E185" i="58" s="1"/>
  <c r="D184" i="58"/>
  <c r="E184" i="58" s="1"/>
  <c r="D183" i="58"/>
  <c r="E183" i="58" s="1"/>
  <c r="E182" i="58"/>
  <c r="D182" i="58"/>
  <c r="D181" i="58"/>
  <c r="E181" i="58" s="1"/>
  <c r="D180" i="58"/>
  <c r="E180" i="58" s="1"/>
  <c r="D179" i="58"/>
  <c r="E179" i="58" s="1"/>
  <c r="E178" i="58"/>
  <c r="D178" i="58"/>
  <c r="E177" i="58"/>
  <c r="D177" i="58"/>
  <c r="D174" i="58"/>
  <c r="E174" i="58" s="1"/>
  <c r="D173" i="58"/>
  <c r="E173" i="58" s="1"/>
  <c r="E172" i="58"/>
  <c r="D172" i="58"/>
  <c r="E171" i="58"/>
  <c r="D171" i="58"/>
  <c r="E170" i="58"/>
  <c r="D170" i="58"/>
  <c r="D169" i="58"/>
  <c r="E169" i="58" s="1"/>
  <c r="E168" i="58"/>
  <c r="D168" i="58"/>
  <c r="E167" i="58"/>
  <c r="D167" i="58"/>
  <c r="E166" i="58"/>
  <c r="D166" i="58"/>
  <c r="E163" i="58"/>
  <c r="D163" i="58"/>
  <c r="E162" i="58"/>
  <c r="D162" i="58"/>
  <c r="D161" i="58"/>
  <c r="E161" i="58" s="1"/>
  <c r="E160" i="58"/>
  <c r="D160" i="58"/>
  <c r="E159" i="58"/>
  <c r="D159" i="58"/>
  <c r="E158" i="58"/>
  <c r="D158" i="58"/>
  <c r="D157" i="58"/>
  <c r="E157" i="58" s="1"/>
  <c r="E156" i="58"/>
  <c r="D156" i="58"/>
  <c r="E155" i="58"/>
  <c r="D155" i="58"/>
  <c r="D152" i="58"/>
  <c r="E152" i="58" s="1"/>
  <c r="D151" i="58"/>
  <c r="E151" i="58" s="1"/>
  <c r="E150" i="58"/>
  <c r="D150" i="58"/>
  <c r="D149" i="58"/>
  <c r="E149" i="58" s="1"/>
  <c r="D148" i="58"/>
  <c r="E148" i="58" s="1"/>
  <c r="D147" i="58"/>
  <c r="E147" i="58" s="1"/>
  <c r="E146" i="58"/>
  <c r="D146" i="58"/>
  <c r="D145" i="58"/>
  <c r="E145" i="58" s="1"/>
  <c r="D144" i="58"/>
  <c r="E144" i="58" s="1"/>
  <c r="E141" i="58"/>
  <c r="D141" i="58"/>
  <c r="E140" i="58"/>
  <c r="D140" i="58"/>
  <c r="E139" i="58"/>
  <c r="D139" i="58"/>
  <c r="E138" i="58"/>
  <c r="D138" i="58"/>
  <c r="D137" i="58"/>
  <c r="E137" i="58" s="1"/>
  <c r="E136" i="58"/>
  <c r="D136" i="58"/>
  <c r="E135" i="58"/>
  <c r="D135" i="58"/>
  <c r="E134" i="58"/>
  <c r="D134" i="58"/>
  <c r="E133" i="58"/>
  <c r="D133" i="58"/>
  <c r="D130" i="58"/>
  <c r="E130" i="58" s="1"/>
  <c r="D129" i="58"/>
  <c r="E129" i="58" s="1"/>
  <c r="D128" i="58"/>
  <c r="E128" i="58" s="1"/>
  <c r="E127" i="58"/>
  <c r="D127" i="58"/>
  <c r="E126" i="58"/>
  <c r="D126" i="58"/>
  <c r="D125" i="58"/>
  <c r="E125" i="58" s="1"/>
  <c r="D124" i="58"/>
  <c r="E124" i="58" s="1"/>
  <c r="E123" i="58"/>
  <c r="D123" i="58"/>
  <c r="D122" i="58"/>
  <c r="E122" i="58" s="1"/>
  <c r="E119" i="58"/>
  <c r="D119" i="58"/>
  <c r="E118" i="58"/>
  <c r="D118" i="58"/>
  <c r="D117" i="58"/>
  <c r="E117" i="58" s="1"/>
  <c r="D116" i="58"/>
  <c r="E116" i="58" s="1"/>
  <c r="D115" i="58"/>
  <c r="E115" i="58" s="1"/>
  <c r="E114" i="58"/>
  <c r="D114" i="58"/>
  <c r="D113" i="58"/>
  <c r="E113" i="58" s="1"/>
  <c r="D112" i="58"/>
  <c r="E112" i="58" s="1"/>
  <c r="E111" i="58"/>
  <c r="D111" i="58"/>
  <c r="D108" i="58"/>
  <c r="E108" i="58" s="1"/>
  <c r="D107" i="58"/>
  <c r="E107" i="58" s="1"/>
  <c r="E106" i="58"/>
  <c r="D106" i="58"/>
  <c r="E105" i="58"/>
  <c r="D105" i="58"/>
  <c r="E104" i="58"/>
  <c r="D104" i="58"/>
  <c r="D103" i="58"/>
  <c r="E103" i="58" s="1"/>
  <c r="E102" i="58"/>
  <c r="D102" i="58"/>
  <c r="E101" i="58"/>
  <c r="D101" i="58"/>
  <c r="E100" i="58"/>
  <c r="D100" i="58"/>
  <c r="E97" i="58"/>
  <c r="D97" i="58"/>
  <c r="E96" i="58"/>
  <c r="D96" i="58"/>
  <c r="D95" i="58"/>
  <c r="E95" i="58" s="1"/>
  <c r="E94" i="58"/>
  <c r="D94" i="58"/>
  <c r="E93" i="58"/>
  <c r="D93" i="58"/>
  <c r="E92" i="58"/>
  <c r="D92" i="58"/>
  <c r="D91" i="58"/>
  <c r="E91" i="58" s="1"/>
  <c r="D90" i="58"/>
  <c r="E90" i="58" s="1"/>
  <c r="D89" i="58"/>
  <c r="E89" i="58" s="1"/>
  <c r="D86" i="58"/>
  <c r="E86" i="58" s="1"/>
  <c r="E85" i="58"/>
  <c r="D85" i="58"/>
  <c r="E84" i="58"/>
  <c r="D84" i="58"/>
  <c r="D83" i="58"/>
  <c r="E83" i="58" s="1"/>
  <c r="D82" i="58"/>
  <c r="E82" i="58" s="1"/>
  <c r="E81" i="58"/>
  <c r="D81" i="58"/>
  <c r="E80" i="58"/>
  <c r="D80" i="58"/>
  <c r="D79" i="58"/>
  <c r="E79" i="58" s="1"/>
  <c r="D78" i="58"/>
  <c r="E78" i="58" s="1"/>
  <c r="D75" i="58"/>
  <c r="E75" i="58" s="1"/>
  <c r="D74" i="58"/>
  <c r="E74" i="58" s="1"/>
  <c r="D73" i="58"/>
  <c r="E73" i="58" s="1"/>
  <c r="E72" i="58"/>
  <c r="D72" i="58"/>
  <c r="D71" i="58"/>
  <c r="E71" i="58" s="1"/>
  <c r="D70" i="58"/>
  <c r="E70" i="58" s="1"/>
  <c r="D69" i="58"/>
  <c r="E69" i="58" s="1"/>
  <c r="E68" i="58"/>
  <c r="D68" i="58"/>
  <c r="E67" i="58"/>
  <c r="D67" i="58"/>
  <c r="D64" i="58"/>
  <c r="E64" i="58" s="1"/>
  <c r="D63" i="58"/>
  <c r="E63" i="58" s="1"/>
  <c r="D62" i="58"/>
  <c r="E62" i="58" s="1"/>
  <c r="D61" i="58"/>
  <c r="E61" i="58" s="1"/>
  <c r="E60" i="58"/>
  <c r="D60" i="58"/>
  <c r="D59" i="58"/>
  <c r="E59" i="58" s="1"/>
  <c r="D58" i="58"/>
  <c r="E58" i="58" s="1"/>
  <c r="D57" i="58"/>
  <c r="E57" i="58" s="1"/>
  <c r="D56" i="58"/>
  <c r="E56" i="58" s="1"/>
  <c r="E43" i="58"/>
  <c r="F43" i="58" s="1"/>
  <c r="E42" i="58"/>
  <c r="F42" i="58" s="1"/>
  <c r="J49" i="58"/>
  <c r="C39" i="58"/>
  <c r="D39" i="58" s="1"/>
  <c r="E38" i="58"/>
  <c r="F38" i="58" s="1"/>
  <c r="F37" i="58"/>
  <c r="E37" i="58"/>
  <c r="C35" i="58"/>
  <c r="D35" i="58" s="1"/>
  <c r="E34" i="58"/>
  <c r="F34" i="58" s="1"/>
  <c r="F33" i="58"/>
  <c r="E33" i="58"/>
  <c r="C32" i="58"/>
  <c r="D32" i="58" s="1"/>
  <c r="C31" i="58"/>
  <c r="D31" i="58" s="1"/>
  <c r="E30" i="58"/>
  <c r="F30" i="58" s="1"/>
  <c r="F29" i="58"/>
  <c r="E29" i="58"/>
  <c r="CL24" i="58"/>
  <c r="CF24" i="58"/>
  <c r="BN24" i="58"/>
  <c r="BH24" i="58"/>
  <c r="AP24" i="58"/>
  <c r="AJ24" i="58"/>
  <c r="R24" i="58"/>
  <c r="L24" i="58"/>
  <c r="CF22" i="58"/>
  <c r="BZ22" i="58"/>
  <c r="BH22" i="58"/>
  <c r="BB22" i="58"/>
  <c r="AJ22" i="58"/>
  <c r="AD22" i="58"/>
  <c r="L22" i="58"/>
  <c r="F22" i="58"/>
  <c r="BT20" i="58"/>
  <c r="C40" i="58" s="1"/>
  <c r="D40" i="58" s="1"/>
  <c r="BB20" i="58"/>
  <c r="C37" i="58" s="1"/>
  <c r="D37" i="58" s="1"/>
  <c r="X20" i="58"/>
  <c r="F20" i="58"/>
  <c r="C29" i="58" s="1"/>
  <c r="D29" i="58" s="1"/>
  <c r="CL16" i="58"/>
  <c r="CL20" i="58" s="1"/>
  <c r="C43" i="58" s="1"/>
  <c r="D43" i="58" s="1"/>
  <c r="CJ16" i="58"/>
  <c r="CL22" i="58" s="1"/>
  <c r="CF16" i="58"/>
  <c r="CF20" i="58" s="1"/>
  <c r="C42" i="58" s="1"/>
  <c r="D42" i="58" s="1"/>
  <c r="CD16" i="58"/>
  <c r="BZ16" i="58"/>
  <c r="BZ20" i="58" s="1"/>
  <c r="C41" i="58" s="1"/>
  <c r="D41" i="58" s="1"/>
  <c r="BX16" i="58"/>
  <c r="E41" i="58" s="1"/>
  <c r="F41" i="58" s="1"/>
  <c r="BT16" i="58"/>
  <c r="BR16" i="58"/>
  <c r="BT22" i="58" s="1"/>
  <c r="BN16" i="58"/>
  <c r="BN20" i="58" s="1"/>
  <c r="BL16" i="58"/>
  <c r="E39" i="58" s="1"/>
  <c r="F39" i="58" s="1"/>
  <c r="BH16" i="58"/>
  <c r="BH20" i="58" s="1"/>
  <c r="C38" i="58" s="1"/>
  <c r="D38" i="58" s="1"/>
  <c r="BF16" i="58"/>
  <c r="BB16" i="58"/>
  <c r="AZ16" i="58"/>
  <c r="BB24" i="58" s="1"/>
  <c r="AV16" i="58"/>
  <c r="AV20" i="58" s="1"/>
  <c r="C36" i="58" s="1"/>
  <c r="D36" i="58" s="1"/>
  <c r="AT16" i="58"/>
  <c r="E36" i="58" s="1"/>
  <c r="F36" i="58" s="1"/>
  <c r="AP16" i="58"/>
  <c r="AP20" i="58" s="1"/>
  <c r="AN16" i="58"/>
  <c r="E35" i="58" s="1"/>
  <c r="F35" i="58" s="1"/>
  <c r="AJ16" i="58"/>
  <c r="AJ20" i="58" s="1"/>
  <c r="C34" i="58" s="1"/>
  <c r="D34" i="58" s="1"/>
  <c r="AH16" i="58"/>
  <c r="AD16" i="58"/>
  <c r="AD20" i="58" s="1"/>
  <c r="C33" i="58" s="1"/>
  <c r="D33" i="58" s="1"/>
  <c r="AB16" i="58"/>
  <c r="AD24" i="58" s="1"/>
  <c r="X16" i="58"/>
  <c r="V16" i="58"/>
  <c r="E32" i="58" s="1"/>
  <c r="F32" i="58" s="1"/>
  <c r="R16" i="58"/>
  <c r="R20" i="58" s="1"/>
  <c r="P16" i="58"/>
  <c r="E31" i="58" s="1"/>
  <c r="F31" i="58" s="1"/>
  <c r="L16" i="58"/>
  <c r="L20" i="58" s="1"/>
  <c r="C30" i="58" s="1"/>
  <c r="D30" i="58" s="1"/>
  <c r="J16" i="58"/>
  <c r="D16" i="58"/>
  <c r="F24" i="58" s="1"/>
  <c r="CH7" i="58"/>
  <c r="B210" i="58" s="1"/>
  <c r="CB7" i="58"/>
  <c r="B199" i="58" s="1"/>
  <c r="BV7" i="58"/>
  <c r="B188" i="58" s="1"/>
  <c r="BP7" i="58"/>
  <c r="B177" i="58" s="1"/>
  <c r="BJ7" i="58"/>
  <c r="B166" i="58" s="1"/>
  <c r="BD7" i="58"/>
  <c r="B155" i="58" s="1"/>
  <c r="AX7" i="58"/>
  <c r="B144" i="58" s="1"/>
  <c r="AR7" i="58"/>
  <c r="B133" i="58" s="1"/>
  <c r="AL7" i="58"/>
  <c r="B122" i="58" s="1"/>
  <c r="AF7" i="58"/>
  <c r="B111" i="58" s="1"/>
  <c r="Z7" i="58"/>
  <c r="Z8" i="58" s="1"/>
  <c r="T7" i="58"/>
  <c r="B89" i="58" s="1"/>
  <c r="N7" i="58"/>
  <c r="B78" i="58" s="1"/>
  <c r="H7" i="58"/>
  <c r="B67" i="58" s="1"/>
  <c r="B7" i="58"/>
  <c r="B56" i="58" s="1"/>
  <c r="AZ4" i="58"/>
  <c r="B143" i="58" s="1"/>
  <c r="AT4" i="58"/>
  <c r="B132" i="58" s="1"/>
  <c r="AN4" i="58"/>
  <c r="B121" i="58" s="1"/>
  <c r="AH4" i="58"/>
  <c r="B110" i="58" s="1"/>
  <c r="AB4" i="58"/>
  <c r="B99" i="58" s="1"/>
  <c r="V4" i="58"/>
  <c r="B88" i="58" s="1"/>
  <c r="P4" i="58"/>
  <c r="B77" i="58" s="1"/>
  <c r="J4" i="58"/>
  <c r="B66" i="58" s="1"/>
  <c r="D4" i="58"/>
  <c r="B55" i="58" s="1"/>
  <c r="E218" i="57"/>
  <c r="D218" i="57"/>
  <c r="E217" i="57"/>
  <c r="D217" i="57"/>
  <c r="D216" i="57"/>
  <c r="E216" i="57" s="1"/>
  <c r="D215" i="57"/>
  <c r="E215" i="57" s="1"/>
  <c r="E214" i="57"/>
  <c r="D214" i="57"/>
  <c r="E213" i="57"/>
  <c r="D213" i="57"/>
  <c r="D212" i="57"/>
  <c r="E212" i="57" s="1"/>
  <c r="E211" i="57"/>
  <c r="D211" i="57"/>
  <c r="D210" i="57"/>
  <c r="E210" i="57" s="1"/>
  <c r="E207" i="57"/>
  <c r="D207" i="57"/>
  <c r="E206" i="57"/>
  <c r="D206" i="57"/>
  <c r="E205" i="57"/>
  <c r="D205" i="57"/>
  <c r="D204" i="57"/>
  <c r="E204" i="57" s="1"/>
  <c r="D203" i="57"/>
  <c r="E203" i="57" s="1"/>
  <c r="E202" i="57"/>
  <c r="D202" i="57"/>
  <c r="E201" i="57"/>
  <c r="D201" i="57"/>
  <c r="D200" i="57"/>
  <c r="E200" i="57" s="1"/>
  <c r="D199" i="57"/>
  <c r="E199" i="57" s="1"/>
  <c r="E196" i="57"/>
  <c r="D196" i="57"/>
  <c r="E195" i="57"/>
  <c r="D195" i="57"/>
  <c r="E194" i="57"/>
  <c r="D194" i="57"/>
  <c r="E193" i="57"/>
  <c r="D193" i="57"/>
  <c r="D192" i="57"/>
  <c r="E192" i="57" s="1"/>
  <c r="E191" i="57"/>
  <c r="D191" i="57"/>
  <c r="E190" i="57"/>
  <c r="D190" i="57"/>
  <c r="E189" i="57"/>
  <c r="D189" i="57"/>
  <c r="E188" i="57"/>
  <c r="D188" i="57"/>
  <c r="D185" i="57"/>
  <c r="E185" i="57" s="1"/>
  <c r="D184" i="57"/>
  <c r="E184" i="57" s="1"/>
  <c r="D183" i="57"/>
  <c r="E183" i="57" s="1"/>
  <c r="E182" i="57"/>
  <c r="D182" i="57"/>
  <c r="E181" i="57"/>
  <c r="D181" i="57"/>
  <c r="D180" i="57"/>
  <c r="E180" i="57" s="1"/>
  <c r="E179" i="57"/>
  <c r="D179" i="57"/>
  <c r="E178" i="57"/>
  <c r="D178" i="57"/>
  <c r="E177" i="57"/>
  <c r="D177" i="57"/>
  <c r="E174" i="57"/>
  <c r="D174" i="57"/>
  <c r="E173" i="57"/>
  <c r="D173" i="57"/>
  <c r="D172" i="57"/>
  <c r="E172" i="57" s="1"/>
  <c r="E171" i="57"/>
  <c r="D171" i="57"/>
  <c r="E170" i="57"/>
  <c r="D170" i="57"/>
  <c r="E169" i="57"/>
  <c r="D169" i="57"/>
  <c r="D168" i="57"/>
  <c r="E168" i="57" s="1"/>
  <c r="E167" i="57"/>
  <c r="D167" i="57"/>
  <c r="E166" i="57"/>
  <c r="D166" i="57"/>
  <c r="E163" i="57"/>
  <c r="D163" i="57"/>
  <c r="E162" i="57"/>
  <c r="D162" i="57"/>
  <c r="E161" i="57"/>
  <c r="D161" i="57"/>
  <c r="D160" i="57"/>
  <c r="E160" i="57" s="1"/>
  <c r="D159" i="57"/>
  <c r="E159" i="57" s="1"/>
  <c r="E158" i="57"/>
  <c r="D158" i="57"/>
  <c r="E157" i="57"/>
  <c r="D157" i="57"/>
  <c r="D156" i="57"/>
  <c r="E156" i="57" s="1"/>
  <c r="D155" i="57"/>
  <c r="E155" i="57" s="1"/>
  <c r="D152" i="57"/>
  <c r="E152" i="57" s="1"/>
  <c r="E151" i="57"/>
  <c r="D151" i="57"/>
  <c r="E150" i="57"/>
  <c r="D150" i="57"/>
  <c r="E149" i="57"/>
  <c r="D149" i="57"/>
  <c r="D148" i="57"/>
  <c r="E148" i="57" s="1"/>
  <c r="E147" i="57"/>
  <c r="D147" i="57"/>
  <c r="E146" i="57"/>
  <c r="D146" i="57"/>
  <c r="E145" i="57"/>
  <c r="D145" i="57"/>
  <c r="E144" i="57"/>
  <c r="D144" i="57"/>
  <c r="D141" i="57"/>
  <c r="E141" i="57" s="1"/>
  <c r="D140" i="57"/>
  <c r="E140" i="57" s="1"/>
  <c r="E139" i="57"/>
  <c r="D139" i="57"/>
  <c r="E138" i="57"/>
  <c r="D138" i="57"/>
  <c r="E137" i="57"/>
  <c r="D137" i="57"/>
  <c r="D136" i="57"/>
  <c r="E136" i="57" s="1"/>
  <c r="D135" i="57"/>
  <c r="E135" i="57" s="1"/>
  <c r="E134" i="57"/>
  <c r="D134" i="57"/>
  <c r="D133" i="57"/>
  <c r="E133" i="57" s="1"/>
  <c r="E130" i="57"/>
  <c r="D130" i="57"/>
  <c r="E129" i="57"/>
  <c r="D129" i="57"/>
  <c r="D128" i="57"/>
  <c r="E128" i="57" s="1"/>
  <c r="D127" i="57"/>
  <c r="E127" i="57" s="1"/>
  <c r="D126" i="57"/>
  <c r="E126" i="57" s="1"/>
  <c r="E125" i="57"/>
  <c r="D125" i="57"/>
  <c r="D124" i="57"/>
  <c r="E124" i="57" s="1"/>
  <c r="D123" i="57"/>
  <c r="E123" i="57" s="1"/>
  <c r="D122" i="57"/>
  <c r="E122" i="57" s="1"/>
  <c r="D119" i="57"/>
  <c r="E119" i="57" s="1"/>
  <c r="E118" i="57"/>
  <c r="D118" i="57"/>
  <c r="E117" i="57"/>
  <c r="D117" i="57"/>
  <c r="D116" i="57"/>
  <c r="E116" i="57" s="1"/>
  <c r="E115" i="57"/>
  <c r="D115" i="57"/>
  <c r="E114" i="57"/>
  <c r="D114" i="57"/>
  <c r="E113" i="57"/>
  <c r="D113" i="57"/>
  <c r="D112" i="57"/>
  <c r="E112" i="57" s="1"/>
  <c r="D111" i="57"/>
  <c r="E111" i="57" s="1"/>
  <c r="D108" i="57"/>
  <c r="D107" i="57"/>
  <c r="D106" i="57"/>
  <c r="D105" i="57"/>
  <c r="D104" i="57"/>
  <c r="D103" i="57"/>
  <c r="D102" i="57"/>
  <c r="D101" i="57"/>
  <c r="D100" i="57"/>
  <c r="D97" i="57"/>
  <c r="D96" i="57"/>
  <c r="D95" i="57"/>
  <c r="D94" i="57"/>
  <c r="D93" i="57"/>
  <c r="D92" i="57"/>
  <c r="D91" i="57"/>
  <c r="D90" i="57"/>
  <c r="D89" i="57"/>
  <c r="D86" i="57"/>
  <c r="D85" i="57"/>
  <c r="D84" i="57"/>
  <c r="D83" i="57"/>
  <c r="D82" i="57"/>
  <c r="D81" i="57"/>
  <c r="D80" i="57"/>
  <c r="D79" i="57"/>
  <c r="D78" i="57"/>
  <c r="E75" i="57"/>
  <c r="D75" i="57"/>
  <c r="E74" i="57"/>
  <c r="D74" i="57"/>
  <c r="D73" i="57"/>
  <c r="E73" i="57" s="1"/>
  <c r="D72" i="57"/>
  <c r="E72" i="57" s="1"/>
  <c r="E71" i="57"/>
  <c r="D71" i="57"/>
  <c r="E70" i="57"/>
  <c r="D70" i="57"/>
  <c r="D69" i="57"/>
  <c r="E69" i="57" s="1"/>
  <c r="D68" i="57"/>
  <c r="E68" i="57" s="1"/>
  <c r="D67" i="57"/>
  <c r="E67" i="57" s="1"/>
  <c r="D64" i="57"/>
  <c r="E64" i="57" s="1"/>
  <c r="E63" i="57"/>
  <c r="D63" i="57"/>
  <c r="E62" i="57"/>
  <c r="D62" i="57"/>
  <c r="E61" i="57"/>
  <c r="D61" i="57"/>
  <c r="D60" i="57"/>
  <c r="E60" i="57" s="1"/>
  <c r="E59" i="57"/>
  <c r="D59" i="57"/>
  <c r="E58" i="57"/>
  <c r="D58" i="57"/>
  <c r="E57" i="57"/>
  <c r="D57" i="57"/>
  <c r="E56" i="57"/>
  <c r="D56" i="57"/>
  <c r="E42" i="57"/>
  <c r="F42" i="57" s="1"/>
  <c r="C39" i="57"/>
  <c r="D39" i="57" s="1"/>
  <c r="F29" i="57"/>
  <c r="E29" i="57"/>
  <c r="BZ22" i="57"/>
  <c r="BH22" i="57"/>
  <c r="F22" i="57"/>
  <c r="CF20" i="57"/>
  <c r="C42" i="57" s="1"/>
  <c r="D42" i="57" s="1"/>
  <c r="BH20" i="57"/>
  <c r="C38" i="57" s="1"/>
  <c r="D38" i="57" s="1"/>
  <c r="BB20" i="57"/>
  <c r="C37" i="57" s="1"/>
  <c r="D37" i="57" s="1"/>
  <c r="AD20" i="57"/>
  <c r="C33" i="57" s="1"/>
  <c r="D33" i="57" s="1"/>
  <c r="F20" i="57"/>
  <c r="C29" i="57" s="1"/>
  <c r="D29" i="57" s="1"/>
  <c r="CL16" i="57"/>
  <c r="CL20" i="57" s="1"/>
  <c r="C43" i="57" s="1"/>
  <c r="D43" i="57" s="1"/>
  <c r="CJ16" i="57"/>
  <c r="CL22" i="57" s="1"/>
  <c r="CF16" i="57"/>
  <c r="CD16" i="57"/>
  <c r="CF22" i="57" s="1"/>
  <c r="BZ16" i="57"/>
  <c r="BZ20" i="57" s="1"/>
  <c r="C41" i="57" s="1"/>
  <c r="D41" i="57" s="1"/>
  <c r="BX16" i="57"/>
  <c r="BT16" i="57"/>
  <c r="BT20" i="57" s="1"/>
  <c r="C40" i="57" s="1"/>
  <c r="D40" i="57" s="1"/>
  <c r="BR16" i="57"/>
  <c r="BN16" i="57"/>
  <c r="BN20" i="57" s="1"/>
  <c r="BL16" i="57"/>
  <c r="BN24" i="57" s="1"/>
  <c r="BH16" i="57"/>
  <c r="BF16" i="57"/>
  <c r="E38" i="57" s="1"/>
  <c r="F38" i="57" s="1"/>
  <c r="BB16" i="57"/>
  <c r="AZ16" i="57"/>
  <c r="BB24" i="57" s="1"/>
  <c r="AV16" i="57"/>
  <c r="AV20" i="57" s="1"/>
  <c r="C36" i="57" s="1"/>
  <c r="D36" i="57" s="1"/>
  <c r="AT16" i="57"/>
  <c r="AP16" i="57"/>
  <c r="AP20" i="57" s="1"/>
  <c r="C35" i="57" s="1"/>
  <c r="D35" i="57" s="1"/>
  <c r="AN16" i="57"/>
  <c r="E35" i="57" s="1"/>
  <c r="F35" i="57" s="1"/>
  <c r="AJ16" i="57"/>
  <c r="AJ20" i="57" s="1"/>
  <c r="C34" i="57" s="1"/>
  <c r="D34" i="57" s="1"/>
  <c r="AH16" i="57"/>
  <c r="E34" i="57" s="1"/>
  <c r="F34" i="57" s="1"/>
  <c r="AD16" i="57"/>
  <c r="AB16" i="57"/>
  <c r="AD24" i="57" s="1"/>
  <c r="X16" i="57"/>
  <c r="X20" i="57" s="1"/>
  <c r="C32" i="57" s="1"/>
  <c r="D32" i="57" s="1"/>
  <c r="V16" i="57"/>
  <c r="R16" i="57"/>
  <c r="R20" i="57" s="1"/>
  <c r="C31" i="57" s="1"/>
  <c r="D31" i="57" s="1"/>
  <c r="P16" i="57"/>
  <c r="E31" i="57" s="1"/>
  <c r="F31" i="57" s="1"/>
  <c r="L16" i="57"/>
  <c r="L20" i="57" s="1"/>
  <c r="C30" i="57" s="1"/>
  <c r="D30" i="57" s="1"/>
  <c r="J16" i="57"/>
  <c r="E30" i="57" s="1"/>
  <c r="F30" i="57" s="1"/>
  <c r="D16" i="57"/>
  <c r="F24" i="57" s="1"/>
  <c r="CH7" i="57"/>
  <c r="B210" i="57" s="1"/>
  <c r="CB7" i="57"/>
  <c r="B199" i="57" s="1"/>
  <c r="BV7" i="57"/>
  <c r="B188" i="57" s="1"/>
  <c r="BP7" i="57"/>
  <c r="BJ7" i="57"/>
  <c r="B166" i="57" s="1"/>
  <c r="BD7" i="57"/>
  <c r="B155" i="57" s="1"/>
  <c r="AX7" i="57"/>
  <c r="B144" i="57" s="1"/>
  <c r="AR7" i="57"/>
  <c r="AR8" i="57" s="1"/>
  <c r="B134" i="57" s="1"/>
  <c r="AL7" i="57"/>
  <c r="B122" i="57" s="1"/>
  <c r="AF7" i="57"/>
  <c r="B111" i="57" s="1"/>
  <c r="Z7" i="57"/>
  <c r="B100" i="57" s="1"/>
  <c r="T7" i="57"/>
  <c r="N7" i="57"/>
  <c r="B78" i="57" s="1"/>
  <c r="H7" i="57"/>
  <c r="B67" i="57" s="1"/>
  <c r="B7" i="57"/>
  <c r="B8" i="57" s="1"/>
  <c r="AZ4" i="57"/>
  <c r="B143" i="57" s="1"/>
  <c r="AT4" i="57"/>
  <c r="B132" i="57" s="1"/>
  <c r="AN4" i="57"/>
  <c r="B121" i="57" s="1"/>
  <c r="AH4" i="57"/>
  <c r="B110" i="57" s="1"/>
  <c r="AB4" i="57"/>
  <c r="B99" i="57" s="1"/>
  <c r="V4" i="57"/>
  <c r="B88" i="57" s="1"/>
  <c r="P4" i="57"/>
  <c r="B77" i="57" s="1"/>
  <c r="J4" i="57"/>
  <c r="B66" i="57" s="1"/>
  <c r="D4" i="57"/>
  <c r="B55" i="57" s="1"/>
  <c r="E218" i="56"/>
  <c r="D218" i="56"/>
  <c r="E217" i="56"/>
  <c r="D217" i="56"/>
  <c r="D216" i="56"/>
  <c r="E216" i="56" s="1"/>
  <c r="D215" i="56"/>
  <c r="E215" i="56" s="1"/>
  <c r="D214" i="56"/>
  <c r="E214" i="56" s="1"/>
  <c r="E213" i="56"/>
  <c r="D213" i="56"/>
  <c r="D212" i="56"/>
  <c r="E212" i="56" s="1"/>
  <c r="D211" i="56"/>
  <c r="E211" i="56" s="1"/>
  <c r="E210" i="56"/>
  <c r="D210" i="56"/>
  <c r="D207" i="56"/>
  <c r="E207" i="56" s="1"/>
  <c r="D206" i="56"/>
  <c r="E206" i="56" s="1"/>
  <c r="E205" i="56"/>
  <c r="D205" i="56"/>
  <c r="D204" i="56"/>
  <c r="E204" i="56" s="1"/>
  <c r="D203" i="56"/>
  <c r="E203" i="56" s="1"/>
  <c r="E202" i="56"/>
  <c r="D202" i="56"/>
  <c r="D201" i="56"/>
  <c r="E201" i="56" s="1"/>
  <c r="D200" i="56"/>
  <c r="E200" i="56" s="1"/>
  <c r="D199" i="56"/>
  <c r="E199" i="56" s="1"/>
  <c r="D196" i="56"/>
  <c r="E196" i="56" s="1"/>
  <c r="D195" i="56"/>
  <c r="E195" i="56" s="1"/>
  <c r="D194" i="56"/>
  <c r="E194" i="56" s="1"/>
  <c r="E193" i="56"/>
  <c r="D193" i="56"/>
  <c r="D192" i="56"/>
  <c r="E192" i="56" s="1"/>
  <c r="D191" i="56"/>
  <c r="E191" i="56" s="1"/>
  <c r="D190" i="56"/>
  <c r="E190" i="56" s="1"/>
  <c r="D189" i="56"/>
  <c r="E189" i="56" s="1"/>
  <c r="D188" i="56"/>
  <c r="E188" i="56" s="1"/>
  <c r="D185" i="56"/>
  <c r="E185" i="56" s="1"/>
  <c r="D184" i="56"/>
  <c r="E184" i="56" s="1"/>
  <c r="E183" i="56"/>
  <c r="D183" i="56"/>
  <c r="E182" i="56"/>
  <c r="D182" i="56"/>
  <c r="E181" i="56"/>
  <c r="D181" i="56"/>
  <c r="D180" i="56"/>
  <c r="E180" i="56" s="1"/>
  <c r="E179" i="56"/>
  <c r="D179" i="56"/>
  <c r="E178" i="56"/>
  <c r="D178" i="56"/>
  <c r="E177" i="56"/>
  <c r="D177" i="56"/>
  <c r="E174" i="56"/>
  <c r="D174" i="56"/>
  <c r="E173" i="56"/>
  <c r="D173" i="56"/>
  <c r="D172" i="56"/>
  <c r="E172" i="56" s="1"/>
  <c r="E171" i="56"/>
  <c r="D171" i="56"/>
  <c r="D170" i="56"/>
  <c r="E170" i="56" s="1"/>
  <c r="E169" i="56"/>
  <c r="D169" i="56"/>
  <c r="D168" i="56"/>
  <c r="E168" i="56" s="1"/>
  <c r="E167" i="56"/>
  <c r="D167" i="56"/>
  <c r="E166" i="56"/>
  <c r="D166" i="56"/>
  <c r="D163" i="56"/>
  <c r="D162" i="56"/>
  <c r="D161" i="56"/>
  <c r="D160" i="56"/>
  <c r="D159" i="56"/>
  <c r="D158" i="56"/>
  <c r="D157" i="56"/>
  <c r="D156" i="56"/>
  <c r="D155" i="56"/>
  <c r="E152" i="56"/>
  <c r="D152" i="56"/>
  <c r="D151" i="56"/>
  <c r="E151" i="56" s="1"/>
  <c r="E150" i="56"/>
  <c r="D150" i="56"/>
  <c r="E149" i="56"/>
  <c r="D149" i="56"/>
  <c r="D148" i="56"/>
  <c r="E148" i="56" s="1"/>
  <c r="D147" i="56"/>
  <c r="E147" i="56" s="1"/>
  <c r="E146" i="56"/>
  <c r="D146" i="56"/>
  <c r="E145" i="56"/>
  <c r="D145" i="56"/>
  <c r="E144" i="56"/>
  <c r="D144" i="56"/>
  <c r="D141" i="56"/>
  <c r="D140" i="56"/>
  <c r="D139" i="56"/>
  <c r="D138" i="56"/>
  <c r="D137" i="56"/>
  <c r="D136" i="56"/>
  <c r="D135" i="56"/>
  <c r="D134" i="56"/>
  <c r="D133" i="56"/>
  <c r="E130" i="56"/>
  <c r="D130" i="56"/>
  <c r="E129" i="56"/>
  <c r="D129" i="56"/>
  <c r="D128" i="56"/>
  <c r="E128" i="56" s="1"/>
  <c r="D127" i="56"/>
  <c r="E127" i="56" s="1"/>
  <c r="D126" i="56"/>
  <c r="E126" i="56" s="1"/>
  <c r="E125" i="56"/>
  <c r="D125" i="56"/>
  <c r="D124" i="56"/>
  <c r="E124" i="56" s="1"/>
  <c r="D123" i="56"/>
  <c r="E123" i="56" s="1"/>
  <c r="E122" i="56"/>
  <c r="D122" i="56"/>
  <c r="E119" i="56"/>
  <c r="D119" i="56"/>
  <c r="E118" i="56"/>
  <c r="D118" i="56"/>
  <c r="E117" i="56"/>
  <c r="D117" i="56"/>
  <c r="D116" i="56"/>
  <c r="E116" i="56" s="1"/>
  <c r="D115" i="56"/>
  <c r="E115" i="56" s="1"/>
  <c r="E114" i="56"/>
  <c r="D114" i="56"/>
  <c r="E113" i="56"/>
  <c r="D113" i="56"/>
  <c r="D112" i="56"/>
  <c r="E112" i="56" s="1"/>
  <c r="D111" i="56"/>
  <c r="E111" i="56" s="1"/>
  <c r="D108" i="56"/>
  <c r="D107" i="56"/>
  <c r="D106" i="56"/>
  <c r="D105" i="56"/>
  <c r="D104" i="56"/>
  <c r="D103" i="56"/>
  <c r="D102" i="56"/>
  <c r="D101" i="56"/>
  <c r="D100" i="56"/>
  <c r="D97" i="56"/>
  <c r="E97" i="56" s="1"/>
  <c r="D96" i="56"/>
  <c r="E96" i="56" s="1"/>
  <c r="D95" i="56"/>
  <c r="E95" i="56" s="1"/>
  <c r="D94" i="56"/>
  <c r="E94" i="56" s="1"/>
  <c r="E93" i="56"/>
  <c r="D93" i="56"/>
  <c r="D92" i="56"/>
  <c r="E92" i="56" s="1"/>
  <c r="D91" i="56"/>
  <c r="E91" i="56" s="1"/>
  <c r="D90" i="56"/>
  <c r="E90" i="56" s="1"/>
  <c r="E89" i="56"/>
  <c r="D89" i="56"/>
  <c r="E86" i="56"/>
  <c r="D86" i="56"/>
  <c r="E85" i="56"/>
  <c r="D85" i="56"/>
  <c r="D84" i="56"/>
  <c r="E84" i="56" s="1"/>
  <c r="E83" i="56"/>
  <c r="D83" i="56"/>
  <c r="E82" i="56"/>
  <c r="D82" i="56"/>
  <c r="D81" i="56"/>
  <c r="E81" i="56" s="1"/>
  <c r="D80" i="56"/>
  <c r="E80" i="56" s="1"/>
  <c r="E79" i="56"/>
  <c r="D79" i="56"/>
  <c r="D78" i="56"/>
  <c r="E78" i="56" s="1"/>
  <c r="E75" i="56"/>
  <c r="D75" i="56"/>
  <c r="E74" i="56"/>
  <c r="D74" i="56"/>
  <c r="D73" i="56"/>
  <c r="E73" i="56" s="1"/>
  <c r="D72" i="56"/>
  <c r="E72" i="56" s="1"/>
  <c r="D71" i="56"/>
  <c r="E71" i="56" s="1"/>
  <c r="E70" i="56"/>
  <c r="D70" i="56"/>
  <c r="D69" i="56"/>
  <c r="E69" i="56" s="1"/>
  <c r="D68" i="56"/>
  <c r="E68" i="56" s="1"/>
  <c r="D67" i="56"/>
  <c r="E67" i="56" s="1"/>
  <c r="D64" i="56"/>
  <c r="D63" i="56"/>
  <c r="D62" i="56"/>
  <c r="D61" i="56"/>
  <c r="D60" i="56"/>
  <c r="D59" i="56"/>
  <c r="D58" i="56"/>
  <c r="D57" i="56"/>
  <c r="D56" i="56"/>
  <c r="D41" i="56"/>
  <c r="E40" i="56"/>
  <c r="F40" i="56" s="1"/>
  <c r="C39" i="56"/>
  <c r="D39" i="56" s="1"/>
  <c r="C37" i="56"/>
  <c r="D37" i="56" s="1"/>
  <c r="E36" i="56"/>
  <c r="F36" i="56" s="1"/>
  <c r="E32" i="56"/>
  <c r="F32" i="56" s="1"/>
  <c r="D32" i="56"/>
  <c r="C30" i="56"/>
  <c r="D30" i="56" s="1"/>
  <c r="BT24" i="56"/>
  <c r="BB24" i="56"/>
  <c r="X24" i="56"/>
  <c r="BB22" i="56"/>
  <c r="X22" i="56"/>
  <c r="BH20" i="56"/>
  <c r="C38" i="56" s="1"/>
  <c r="D38" i="56" s="1"/>
  <c r="AP20" i="56"/>
  <c r="C35" i="56" s="1"/>
  <c r="D35" i="56" s="1"/>
  <c r="R20" i="56"/>
  <c r="C31" i="56" s="1"/>
  <c r="D31" i="56" s="1"/>
  <c r="L20" i="56"/>
  <c r="F20" i="56"/>
  <c r="C29" i="56" s="1"/>
  <c r="D29" i="56" s="1"/>
  <c r="CL16" i="56"/>
  <c r="CL20" i="56" s="1"/>
  <c r="C43" i="56" s="1"/>
  <c r="D43" i="56" s="1"/>
  <c r="CJ16" i="56"/>
  <c r="CF16" i="56"/>
  <c r="CF20" i="56" s="1"/>
  <c r="C42" i="56" s="1"/>
  <c r="D42" i="56" s="1"/>
  <c r="CD16" i="56"/>
  <c r="BZ16" i="56"/>
  <c r="BZ20" i="56" s="1"/>
  <c r="C41" i="56" s="1"/>
  <c r="BX16" i="56"/>
  <c r="E41" i="56" s="1"/>
  <c r="F41" i="56" s="1"/>
  <c r="BT16" i="56"/>
  <c r="BT20" i="56" s="1"/>
  <c r="C40" i="56" s="1"/>
  <c r="D40" i="56" s="1"/>
  <c r="BR16" i="56"/>
  <c r="BT22" i="56" s="1"/>
  <c r="BN16" i="56"/>
  <c r="BN20" i="56" s="1"/>
  <c r="BL16" i="56"/>
  <c r="BH16" i="56"/>
  <c r="BH24" i="56" s="1"/>
  <c r="BF16" i="56"/>
  <c r="BB16" i="56"/>
  <c r="BB20" i="56" s="1"/>
  <c r="AZ16" i="56"/>
  <c r="E37" i="56" s="1"/>
  <c r="F37" i="56" s="1"/>
  <c r="AV16" i="56"/>
  <c r="AV20" i="56" s="1"/>
  <c r="C36" i="56" s="1"/>
  <c r="D36" i="56" s="1"/>
  <c r="AT16" i="56"/>
  <c r="AP16" i="56"/>
  <c r="AN16" i="56"/>
  <c r="AJ16" i="56"/>
  <c r="AJ20" i="56" s="1"/>
  <c r="C34" i="56" s="1"/>
  <c r="D34" i="56" s="1"/>
  <c r="AH16" i="56"/>
  <c r="AD16" i="56"/>
  <c r="AD20" i="56" s="1"/>
  <c r="C33" i="56" s="1"/>
  <c r="D33" i="56" s="1"/>
  <c r="AB16" i="56"/>
  <c r="E33" i="56" s="1"/>
  <c r="F33" i="56" s="1"/>
  <c r="X16" i="56"/>
  <c r="X20" i="56" s="1"/>
  <c r="C32" i="56" s="1"/>
  <c r="V16" i="56"/>
  <c r="R16" i="56"/>
  <c r="P16" i="56"/>
  <c r="L16" i="56"/>
  <c r="J16" i="56"/>
  <c r="D16" i="56"/>
  <c r="E29" i="56" s="1"/>
  <c r="F29" i="56" s="1"/>
  <c r="CH7" i="56"/>
  <c r="B210" i="56" s="1"/>
  <c r="CB7" i="56"/>
  <c r="B199" i="56" s="1"/>
  <c r="BV7" i="56"/>
  <c r="B188" i="56" s="1"/>
  <c r="BP7" i="56"/>
  <c r="BJ7" i="56"/>
  <c r="B166" i="56" s="1"/>
  <c r="BD7" i="56"/>
  <c r="B155" i="56" s="1"/>
  <c r="AX7" i="56"/>
  <c r="AX8" i="56" s="1"/>
  <c r="AR7" i="56"/>
  <c r="AL7" i="56"/>
  <c r="B122" i="56" s="1"/>
  <c r="AF7" i="56"/>
  <c r="B111" i="56" s="1"/>
  <c r="Z7" i="56"/>
  <c r="B100" i="56" s="1"/>
  <c r="T7" i="56"/>
  <c r="N7" i="56"/>
  <c r="N8" i="56" s="1"/>
  <c r="B79" i="56" s="1"/>
  <c r="H7" i="56"/>
  <c r="B67" i="56" s="1"/>
  <c r="B7" i="56"/>
  <c r="B56" i="56" s="1"/>
  <c r="AZ4" i="56"/>
  <c r="B143" i="56" s="1"/>
  <c r="AT4" i="56"/>
  <c r="B132" i="56" s="1"/>
  <c r="AN4" i="56"/>
  <c r="B121" i="56" s="1"/>
  <c r="AH4" i="56"/>
  <c r="B110" i="56" s="1"/>
  <c r="AB4" i="56"/>
  <c r="B99" i="56" s="1"/>
  <c r="V4" i="56"/>
  <c r="B88" i="56" s="1"/>
  <c r="P4" i="56"/>
  <c r="B77" i="56" s="1"/>
  <c r="J4" i="56"/>
  <c r="B66" i="56" s="1"/>
  <c r="D4" i="56"/>
  <c r="B55" i="56" s="1"/>
  <c r="E218" i="55"/>
  <c r="D218" i="55"/>
  <c r="E217" i="55"/>
  <c r="D217" i="55"/>
  <c r="D216" i="55"/>
  <c r="E216" i="55" s="1"/>
  <c r="D215" i="55"/>
  <c r="E215" i="55" s="1"/>
  <c r="D214" i="55"/>
  <c r="E214" i="55" s="1"/>
  <c r="D213" i="55"/>
  <c r="E213" i="55" s="1"/>
  <c r="E212" i="55"/>
  <c r="D212" i="55"/>
  <c r="E211" i="55"/>
  <c r="D211" i="55"/>
  <c r="E210" i="55"/>
  <c r="D210" i="55"/>
  <c r="D207" i="55"/>
  <c r="E207" i="55" s="1"/>
  <c r="D206" i="55"/>
  <c r="E206" i="55" s="1"/>
  <c r="D205" i="55"/>
  <c r="E205" i="55" s="1"/>
  <c r="D204" i="55"/>
  <c r="E204" i="55" s="1"/>
  <c r="E203" i="55"/>
  <c r="D203" i="55"/>
  <c r="D202" i="55"/>
  <c r="E202" i="55" s="1"/>
  <c r="D201" i="55"/>
  <c r="E201" i="55" s="1"/>
  <c r="D200" i="55"/>
  <c r="E200" i="55" s="1"/>
  <c r="E199" i="55"/>
  <c r="D199" i="55"/>
  <c r="E196" i="55"/>
  <c r="D196" i="55"/>
  <c r="E195" i="55"/>
  <c r="D195" i="55"/>
  <c r="D194" i="55"/>
  <c r="E194" i="55" s="1"/>
  <c r="D193" i="55"/>
  <c r="E193" i="55" s="1"/>
  <c r="E192" i="55"/>
  <c r="D192" i="55"/>
  <c r="E191" i="55"/>
  <c r="D191" i="55"/>
  <c r="D190" i="55"/>
  <c r="E190" i="55" s="1"/>
  <c r="D189" i="55"/>
  <c r="E189" i="55" s="1"/>
  <c r="D188" i="55"/>
  <c r="E188" i="55" s="1"/>
  <c r="D185" i="55"/>
  <c r="E185" i="55" s="1"/>
  <c r="E184" i="55"/>
  <c r="D184" i="55"/>
  <c r="E183" i="55"/>
  <c r="D183" i="55"/>
  <c r="E182" i="55"/>
  <c r="D182" i="55"/>
  <c r="D181" i="55"/>
  <c r="E181" i="55" s="1"/>
  <c r="D180" i="55"/>
  <c r="E180" i="55" s="1"/>
  <c r="E179" i="55"/>
  <c r="D179" i="55"/>
  <c r="E178" i="55"/>
  <c r="D178" i="55"/>
  <c r="E177" i="55"/>
  <c r="D177" i="55"/>
  <c r="D174" i="55"/>
  <c r="E174" i="55" s="1"/>
  <c r="D173" i="55"/>
  <c r="E173" i="55" s="1"/>
  <c r="E172" i="55"/>
  <c r="D172" i="55"/>
  <c r="E171" i="55"/>
  <c r="D171" i="55"/>
  <c r="E170" i="55"/>
  <c r="D170" i="55"/>
  <c r="D169" i="55"/>
  <c r="E169" i="55" s="1"/>
  <c r="D168" i="55"/>
  <c r="E168" i="55" s="1"/>
  <c r="E167" i="55"/>
  <c r="D167" i="55"/>
  <c r="E166" i="55"/>
  <c r="D166" i="55"/>
  <c r="E163" i="55"/>
  <c r="D163" i="55"/>
  <c r="E162" i="55"/>
  <c r="D162" i="55"/>
  <c r="D161" i="55"/>
  <c r="E161" i="55" s="1"/>
  <c r="D160" i="55"/>
  <c r="E160" i="55" s="1"/>
  <c r="E159" i="55"/>
  <c r="D159" i="55"/>
  <c r="E158" i="55"/>
  <c r="D158" i="55"/>
  <c r="D157" i="55"/>
  <c r="E157" i="55" s="1"/>
  <c r="E156" i="55"/>
  <c r="D156" i="55"/>
  <c r="E155" i="55"/>
  <c r="D155" i="55"/>
  <c r="E152" i="55"/>
  <c r="D152" i="55"/>
  <c r="E151" i="55"/>
  <c r="D151" i="55"/>
  <c r="E150" i="55"/>
  <c r="D150" i="55"/>
  <c r="D149" i="55"/>
  <c r="E149" i="55" s="1"/>
  <c r="E148" i="55"/>
  <c r="D148" i="55"/>
  <c r="E147" i="55"/>
  <c r="D147" i="55"/>
  <c r="E146" i="55"/>
  <c r="D146" i="55"/>
  <c r="D145" i="55"/>
  <c r="E145" i="55" s="1"/>
  <c r="D144" i="55"/>
  <c r="E144" i="55" s="1"/>
  <c r="E141" i="55"/>
  <c r="D141" i="55"/>
  <c r="D140" i="55"/>
  <c r="E140" i="55" s="1"/>
  <c r="E139" i="55"/>
  <c r="D139" i="55"/>
  <c r="E138" i="55"/>
  <c r="D138" i="55"/>
  <c r="D137" i="55"/>
  <c r="E137" i="55" s="1"/>
  <c r="E136" i="55"/>
  <c r="D136" i="55"/>
  <c r="E135" i="55"/>
  <c r="D135" i="55"/>
  <c r="E134" i="55"/>
  <c r="D134" i="55"/>
  <c r="E133" i="55"/>
  <c r="D133" i="55"/>
  <c r="D130" i="55"/>
  <c r="E130" i="55" s="1"/>
  <c r="D129" i="55"/>
  <c r="E129" i="55" s="1"/>
  <c r="D128" i="55"/>
  <c r="E128" i="55" s="1"/>
  <c r="E127" i="55"/>
  <c r="D127" i="55"/>
  <c r="D126" i="55"/>
  <c r="E126" i="55" s="1"/>
  <c r="D125" i="55"/>
  <c r="E125" i="55" s="1"/>
  <c r="D124" i="55"/>
  <c r="E124" i="55" s="1"/>
  <c r="E123" i="55"/>
  <c r="D123" i="55"/>
  <c r="E122" i="55"/>
  <c r="D122" i="55"/>
  <c r="D119" i="55"/>
  <c r="E119" i="55" s="1"/>
  <c r="D118" i="55"/>
  <c r="E118" i="55" s="1"/>
  <c r="D117" i="55"/>
  <c r="E117" i="55" s="1"/>
  <c r="E116" i="55"/>
  <c r="D116" i="55"/>
  <c r="E115" i="55"/>
  <c r="D115" i="55"/>
  <c r="D114" i="55"/>
  <c r="E114" i="55" s="1"/>
  <c r="D113" i="55"/>
  <c r="E113" i="55" s="1"/>
  <c r="E112" i="55"/>
  <c r="D112" i="55"/>
  <c r="E111" i="55"/>
  <c r="D111" i="55"/>
  <c r="E108" i="55"/>
  <c r="D108" i="55"/>
  <c r="E107" i="55"/>
  <c r="D107" i="55"/>
  <c r="D106" i="55"/>
  <c r="E106" i="55" s="1"/>
  <c r="E105" i="55"/>
  <c r="D105" i="55"/>
  <c r="D104" i="55"/>
  <c r="E104" i="55" s="1"/>
  <c r="D103" i="55"/>
  <c r="E103" i="55" s="1"/>
  <c r="E102" i="55"/>
  <c r="D102" i="55"/>
  <c r="E101" i="55"/>
  <c r="D101" i="55"/>
  <c r="E100" i="55"/>
  <c r="D100" i="55"/>
  <c r="D97" i="55"/>
  <c r="E97" i="55" s="1"/>
  <c r="D96" i="55"/>
  <c r="E96" i="55" s="1"/>
  <c r="D95" i="55"/>
  <c r="E95" i="55" s="1"/>
  <c r="E94" i="55"/>
  <c r="D94" i="55"/>
  <c r="E93" i="55"/>
  <c r="D93" i="55"/>
  <c r="D92" i="55"/>
  <c r="E92" i="55" s="1"/>
  <c r="D91" i="55"/>
  <c r="E91" i="55" s="1"/>
  <c r="E90" i="55"/>
  <c r="D90" i="55"/>
  <c r="E89" i="55"/>
  <c r="D89" i="55"/>
  <c r="E86" i="55"/>
  <c r="D86" i="55"/>
  <c r="E85" i="55"/>
  <c r="D85" i="55"/>
  <c r="D84" i="55"/>
  <c r="E84" i="55" s="1"/>
  <c r="D83" i="55"/>
  <c r="E83" i="55" s="1"/>
  <c r="E82" i="55"/>
  <c r="D82" i="55"/>
  <c r="E81" i="55"/>
  <c r="D81" i="55"/>
  <c r="D80" i="55"/>
  <c r="E80" i="55" s="1"/>
  <c r="D79" i="55"/>
  <c r="E79" i="55" s="1"/>
  <c r="D78" i="55"/>
  <c r="E78" i="55" s="1"/>
  <c r="E75" i="55"/>
  <c r="D75" i="55"/>
  <c r="E74" i="55"/>
  <c r="D74" i="55"/>
  <c r="E73" i="55"/>
  <c r="D73" i="55"/>
  <c r="D72" i="55"/>
  <c r="E72" i="55" s="1"/>
  <c r="D71" i="55"/>
  <c r="E71" i="55" s="1"/>
  <c r="E70" i="55"/>
  <c r="D70" i="55"/>
  <c r="E69" i="55"/>
  <c r="D69" i="55"/>
  <c r="D68" i="55"/>
  <c r="E68" i="55" s="1"/>
  <c r="D67" i="55"/>
  <c r="E67" i="55" s="1"/>
  <c r="E64" i="55"/>
  <c r="D64" i="55"/>
  <c r="D63" i="55"/>
  <c r="E63" i="55" s="1"/>
  <c r="E62" i="55"/>
  <c r="D62" i="55"/>
  <c r="E61" i="55"/>
  <c r="D61" i="55"/>
  <c r="D60" i="55"/>
  <c r="E60" i="55" s="1"/>
  <c r="E59" i="55"/>
  <c r="D59" i="55"/>
  <c r="E58" i="55"/>
  <c r="D58" i="55"/>
  <c r="E57" i="55"/>
  <c r="D57" i="55"/>
  <c r="E56" i="55"/>
  <c r="D56" i="55"/>
  <c r="E41" i="55"/>
  <c r="F41" i="55" s="1"/>
  <c r="F40" i="55"/>
  <c r="E39" i="55"/>
  <c r="F39" i="55" s="1"/>
  <c r="E38" i="55"/>
  <c r="F38" i="55" s="1"/>
  <c r="F37" i="55"/>
  <c r="D37" i="55"/>
  <c r="E36" i="55"/>
  <c r="F36" i="55" s="1"/>
  <c r="F35" i="55"/>
  <c r="E35" i="55"/>
  <c r="E34" i="55"/>
  <c r="F34" i="55" s="1"/>
  <c r="F33" i="55"/>
  <c r="D33" i="55"/>
  <c r="E32" i="55"/>
  <c r="F32" i="55" s="1"/>
  <c r="F31" i="55"/>
  <c r="E31" i="55"/>
  <c r="E30" i="55"/>
  <c r="F30" i="55" s="1"/>
  <c r="CL24" i="55"/>
  <c r="BZ24" i="55"/>
  <c r="BT24" i="55"/>
  <c r="AV24" i="55"/>
  <c r="AP24" i="55"/>
  <c r="R24" i="55"/>
  <c r="CF22" i="55"/>
  <c r="BZ22" i="55"/>
  <c r="BT22" i="55"/>
  <c r="BH22" i="55"/>
  <c r="BB22" i="55"/>
  <c r="AV22" i="55"/>
  <c r="AD22" i="55"/>
  <c r="X22" i="55"/>
  <c r="AV20" i="55"/>
  <c r="C36" i="55" s="1"/>
  <c r="D36" i="55" s="1"/>
  <c r="F20" i="55"/>
  <c r="C29" i="55" s="1"/>
  <c r="CL16" i="55"/>
  <c r="CL20" i="55" s="1"/>
  <c r="C43" i="55" s="1"/>
  <c r="D43" i="55" s="1"/>
  <c r="CJ16" i="55"/>
  <c r="E43" i="55" s="1"/>
  <c r="F43" i="55" s="1"/>
  <c r="CF16" i="55"/>
  <c r="CF20" i="55" s="1"/>
  <c r="C42" i="55" s="1"/>
  <c r="D42" i="55" s="1"/>
  <c r="CD16" i="55"/>
  <c r="BZ16" i="55"/>
  <c r="BZ20" i="55" s="1"/>
  <c r="C41" i="55" s="1"/>
  <c r="D41" i="55" s="1"/>
  <c r="BX16" i="55"/>
  <c r="BT16" i="55"/>
  <c r="BT20" i="55" s="1"/>
  <c r="C40" i="55" s="1"/>
  <c r="D40" i="55" s="1"/>
  <c r="BR16" i="55"/>
  <c r="E40" i="55" s="1"/>
  <c r="BN16" i="55"/>
  <c r="BN20" i="55" s="1"/>
  <c r="C39" i="55" s="1"/>
  <c r="D39" i="55" s="1"/>
  <c r="BL16" i="55"/>
  <c r="BN24" i="55" s="1"/>
  <c r="BH16" i="55"/>
  <c r="BH20" i="55" s="1"/>
  <c r="C38" i="55" s="1"/>
  <c r="D38" i="55" s="1"/>
  <c r="BF16" i="55"/>
  <c r="BH24" i="55" s="1"/>
  <c r="BB16" i="55"/>
  <c r="BB20" i="55" s="1"/>
  <c r="C37" i="55" s="1"/>
  <c r="AZ16" i="55"/>
  <c r="E37" i="55" s="1"/>
  <c r="AV16" i="55"/>
  <c r="AT16" i="55"/>
  <c r="AP16" i="55"/>
  <c r="AP20" i="55" s="1"/>
  <c r="C35" i="55" s="1"/>
  <c r="D35" i="55" s="1"/>
  <c r="AN16" i="55"/>
  <c r="AP22" i="55" s="1"/>
  <c r="AJ16" i="55"/>
  <c r="AJ20" i="55" s="1"/>
  <c r="C34" i="55" s="1"/>
  <c r="D34" i="55" s="1"/>
  <c r="AH16" i="55"/>
  <c r="AJ24" i="55" s="1"/>
  <c r="AD16" i="55"/>
  <c r="AD20" i="55" s="1"/>
  <c r="C33" i="55" s="1"/>
  <c r="AB16" i="55"/>
  <c r="E33" i="55" s="1"/>
  <c r="X16" i="55"/>
  <c r="X20" i="55" s="1"/>
  <c r="C32" i="55" s="1"/>
  <c r="D32" i="55" s="1"/>
  <c r="V16" i="55"/>
  <c r="X24" i="55" s="1"/>
  <c r="R16" i="55"/>
  <c r="R20" i="55" s="1"/>
  <c r="C31" i="55" s="1"/>
  <c r="D31" i="55" s="1"/>
  <c r="P16" i="55"/>
  <c r="R22" i="55" s="1"/>
  <c r="L16" i="55"/>
  <c r="L20" i="55" s="1"/>
  <c r="C30" i="55" s="1"/>
  <c r="D30" i="55" s="1"/>
  <c r="J16" i="55"/>
  <c r="L24" i="55" s="1"/>
  <c r="D16" i="55"/>
  <c r="E29" i="55" s="1"/>
  <c r="CH7" i="55"/>
  <c r="CB7" i="55"/>
  <c r="B199" i="55" s="1"/>
  <c r="BV7" i="55"/>
  <c r="B188" i="55" s="1"/>
  <c r="BP7" i="55"/>
  <c r="BQ7" i="55" s="1"/>
  <c r="BJ7" i="55"/>
  <c r="BD7" i="55"/>
  <c r="AX7" i="55"/>
  <c r="B144" i="55" s="1"/>
  <c r="AR7" i="55"/>
  <c r="AL7" i="55"/>
  <c r="AF7" i="55"/>
  <c r="AG7" i="55" s="1"/>
  <c r="Z7" i="55"/>
  <c r="B100" i="55" s="1"/>
  <c r="T7" i="55"/>
  <c r="B89" i="55" s="1"/>
  <c r="N7" i="55"/>
  <c r="H7" i="55"/>
  <c r="I7" i="55" s="1"/>
  <c r="B7" i="55"/>
  <c r="B8" i="55" s="1"/>
  <c r="B57" i="55" s="1"/>
  <c r="AZ4" i="55"/>
  <c r="B143" i="55" s="1"/>
  <c r="AT4" i="55"/>
  <c r="B132" i="55" s="1"/>
  <c r="AN4" i="55"/>
  <c r="B121" i="55" s="1"/>
  <c r="AH4" i="55"/>
  <c r="B110" i="55" s="1"/>
  <c r="AB4" i="55"/>
  <c r="B99" i="55" s="1"/>
  <c r="V4" i="55"/>
  <c r="B88" i="55" s="1"/>
  <c r="P4" i="55"/>
  <c r="B77" i="55" s="1"/>
  <c r="J4" i="55"/>
  <c r="B66" i="55" s="1"/>
  <c r="D4" i="55"/>
  <c r="B55" i="55" s="1"/>
  <c r="A1" i="1"/>
  <c r="J48" i="41"/>
  <c r="J47" i="41"/>
  <c r="J46" i="41"/>
  <c r="J45" i="41"/>
  <c r="J44" i="41"/>
  <c r="J43" i="41"/>
  <c r="J42" i="41"/>
  <c r="J41" i="41"/>
  <c r="J40" i="41"/>
  <c r="J38" i="41"/>
  <c r="J37" i="41"/>
  <c r="J36" i="41"/>
  <c r="J35" i="41"/>
  <c r="J34" i="41"/>
  <c r="J33" i="41"/>
  <c r="J32" i="41"/>
  <c r="J31" i="41"/>
  <c r="J30" i="41"/>
  <c r="J29" i="41"/>
  <c r="B21" i="1"/>
  <c r="CF24" i="56" l="1"/>
  <c r="CF24" i="61"/>
  <c r="BZ24" i="56"/>
  <c r="BW13" i="17"/>
  <c r="BY13" i="17" s="1"/>
  <c r="BV14" i="17"/>
  <c r="AV24" i="56"/>
  <c r="BW7" i="61"/>
  <c r="C188" i="61" s="1"/>
  <c r="I61" i="61"/>
  <c r="AR13" i="64"/>
  <c r="B138" i="64"/>
  <c r="AS12" i="64"/>
  <c r="BV8" i="61"/>
  <c r="B189" i="61" s="1"/>
  <c r="CI12" i="64"/>
  <c r="B215" i="64"/>
  <c r="CH13" i="64"/>
  <c r="B94" i="64"/>
  <c r="U12" i="64"/>
  <c r="T13" i="64"/>
  <c r="W11" i="64"/>
  <c r="C93" i="64"/>
  <c r="AU11" i="64"/>
  <c r="C137" i="64"/>
  <c r="E137" i="64" s="1"/>
  <c r="C214" i="64"/>
  <c r="CK11" i="64"/>
  <c r="BX27" i="2"/>
  <c r="B184" i="64"/>
  <c r="BP15" i="64"/>
  <c r="BQ14" i="64"/>
  <c r="C159" i="64"/>
  <c r="E159" i="64" s="1"/>
  <c r="BG11" i="64"/>
  <c r="B73" i="64"/>
  <c r="H14" i="64"/>
  <c r="I13" i="64"/>
  <c r="BS13" i="64"/>
  <c r="C183" i="64"/>
  <c r="E183" i="64" s="1"/>
  <c r="C171" i="64"/>
  <c r="BM12" i="64"/>
  <c r="C127" i="64"/>
  <c r="E127" i="64" s="1"/>
  <c r="AO12" i="64"/>
  <c r="C60" i="64"/>
  <c r="E11" i="64"/>
  <c r="B205" i="64"/>
  <c r="CC13" i="64"/>
  <c r="CB14" i="64"/>
  <c r="C115" i="64"/>
  <c r="AI11" i="64"/>
  <c r="C148" i="64"/>
  <c r="E148" i="64" s="1"/>
  <c r="BA11" i="64"/>
  <c r="C83" i="64"/>
  <c r="Q12" i="64"/>
  <c r="B105" i="64"/>
  <c r="Z13" i="64"/>
  <c r="AA12" i="64"/>
  <c r="C192" i="64"/>
  <c r="BY11" i="64"/>
  <c r="B172" i="64"/>
  <c r="BJ14" i="64"/>
  <c r="BK13" i="64"/>
  <c r="Z13" i="63"/>
  <c r="AA12" i="63"/>
  <c r="B105" i="63"/>
  <c r="C204" i="64"/>
  <c r="CE12" i="64"/>
  <c r="B84" i="64"/>
  <c r="N14" i="64"/>
  <c r="O13" i="64"/>
  <c r="BV13" i="64"/>
  <c r="BW12" i="64"/>
  <c r="B193" i="64"/>
  <c r="AX8" i="61"/>
  <c r="AY8" i="61" s="1"/>
  <c r="C145" i="61" s="1"/>
  <c r="I115" i="61"/>
  <c r="I136" i="61"/>
  <c r="B160" i="64"/>
  <c r="BD13" i="64"/>
  <c r="BE12" i="64"/>
  <c r="B128" i="64"/>
  <c r="AL14" i="64"/>
  <c r="AM13" i="64"/>
  <c r="C104" i="63"/>
  <c r="AC11" i="63"/>
  <c r="B61" i="64"/>
  <c r="B13" i="64"/>
  <c r="C12" i="64"/>
  <c r="B116" i="64"/>
  <c r="AF13" i="64"/>
  <c r="AG12" i="64"/>
  <c r="B149" i="64"/>
  <c r="AX13" i="64"/>
  <c r="AY12" i="64"/>
  <c r="C72" i="64"/>
  <c r="K12" i="64"/>
  <c r="AC11" i="64"/>
  <c r="C104" i="64"/>
  <c r="E12" i="63"/>
  <c r="C61" i="63"/>
  <c r="O12" i="63"/>
  <c r="B83" i="63"/>
  <c r="N13" i="63"/>
  <c r="BM10" i="62"/>
  <c r="C169" i="62"/>
  <c r="C171" i="63"/>
  <c r="E171" i="63" s="1"/>
  <c r="BM12" i="63"/>
  <c r="I112" i="61"/>
  <c r="B62" i="63"/>
  <c r="B14" i="63"/>
  <c r="C13" i="63"/>
  <c r="AU11" i="63"/>
  <c r="C137" i="63"/>
  <c r="C159" i="63"/>
  <c r="BG11" i="63"/>
  <c r="B172" i="63"/>
  <c r="BK13" i="63"/>
  <c r="BJ14" i="63"/>
  <c r="AS7" i="60"/>
  <c r="AU7" i="60" s="1"/>
  <c r="I200" i="60"/>
  <c r="I178" i="61"/>
  <c r="C203" i="63"/>
  <c r="CE11" i="63"/>
  <c r="BY12" i="63"/>
  <c r="C193" i="63"/>
  <c r="B138" i="63"/>
  <c r="AR13" i="63"/>
  <c r="AS12" i="63"/>
  <c r="C182" i="63"/>
  <c r="E182" i="63" s="1"/>
  <c r="BS12" i="63"/>
  <c r="B160" i="63"/>
  <c r="BE12" i="63"/>
  <c r="BD13" i="63"/>
  <c r="B151" i="63"/>
  <c r="AX15" i="63"/>
  <c r="AY14" i="63"/>
  <c r="W11" i="63"/>
  <c r="C93" i="63"/>
  <c r="B82" i="62"/>
  <c r="N12" i="62"/>
  <c r="O11" i="62"/>
  <c r="H13" i="63"/>
  <c r="B72" i="63"/>
  <c r="I12" i="63"/>
  <c r="B127" i="63"/>
  <c r="AL13" i="63"/>
  <c r="AM12" i="63"/>
  <c r="C214" i="63"/>
  <c r="CK11" i="63"/>
  <c r="CC7" i="60"/>
  <c r="CE7" i="60" s="1"/>
  <c r="BP14" i="63"/>
  <c r="B183" i="63"/>
  <c r="BQ13" i="63"/>
  <c r="B116" i="63"/>
  <c r="AF13" i="63"/>
  <c r="AG12" i="63"/>
  <c r="BA13" i="63"/>
  <c r="C150" i="63"/>
  <c r="BJ12" i="62"/>
  <c r="BK11" i="62"/>
  <c r="B170" i="62"/>
  <c r="B215" i="63"/>
  <c r="CH13" i="63"/>
  <c r="CI12" i="63"/>
  <c r="AR8" i="60"/>
  <c r="B134" i="60" s="1"/>
  <c r="C7" i="61"/>
  <c r="C56" i="61" s="1"/>
  <c r="T8" i="61"/>
  <c r="B90" i="61" s="1"/>
  <c r="I102" i="61"/>
  <c r="C82" i="63"/>
  <c r="Q11" i="63"/>
  <c r="B204" i="63"/>
  <c r="CB13" i="63"/>
  <c r="CC12" i="63"/>
  <c r="B194" i="63"/>
  <c r="BW13" i="63"/>
  <c r="BV14" i="63"/>
  <c r="AO11" i="63"/>
  <c r="C126" i="63"/>
  <c r="C115" i="63"/>
  <c r="E115" i="63" s="1"/>
  <c r="AI11" i="63"/>
  <c r="T13" i="63"/>
  <c r="U12" i="63"/>
  <c r="B94" i="63"/>
  <c r="C81" i="62"/>
  <c r="Q10" i="62"/>
  <c r="K11" i="63"/>
  <c r="C71" i="63"/>
  <c r="AD24" i="56"/>
  <c r="C147" i="62"/>
  <c r="BA10" i="62"/>
  <c r="C191" i="62"/>
  <c r="BY10" i="62"/>
  <c r="C71" i="62"/>
  <c r="K11" i="62"/>
  <c r="C115" i="62"/>
  <c r="E115" i="62" s="1"/>
  <c r="AI11" i="62"/>
  <c r="B138" i="62"/>
  <c r="AR13" i="62"/>
  <c r="AS12" i="62"/>
  <c r="B127" i="62"/>
  <c r="AL13" i="62"/>
  <c r="AM12" i="62"/>
  <c r="BQ7" i="60"/>
  <c r="BS7" i="60" s="1"/>
  <c r="BP8" i="60"/>
  <c r="B178" i="60" s="1"/>
  <c r="C159" i="62"/>
  <c r="BG11" i="62"/>
  <c r="I12" i="62"/>
  <c r="B72" i="62"/>
  <c r="H13" i="62"/>
  <c r="B116" i="62"/>
  <c r="AG12" i="62"/>
  <c r="AF13" i="62"/>
  <c r="BE7" i="60"/>
  <c r="BG7" i="60" s="1"/>
  <c r="AF8" i="60"/>
  <c r="AF9" i="60" s="1"/>
  <c r="I160" i="60"/>
  <c r="AY7" i="61"/>
  <c r="BJ8" i="61"/>
  <c r="BJ9" i="61" s="1"/>
  <c r="T12" i="62"/>
  <c r="B93" i="62"/>
  <c r="U11" i="62"/>
  <c r="C103" i="62"/>
  <c r="AC10" i="62"/>
  <c r="E10" i="62"/>
  <c r="C59" i="62"/>
  <c r="C202" i="62"/>
  <c r="CE10" i="62"/>
  <c r="B215" i="62"/>
  <c r="CH13" i="62"/>
  <c r="CI12" i="62"/>
  <c r="B160" i="62"/>
  <c r="BD13" i="62"/>
  <c r="BE12" i="62"/>
  <c r="I126" i="61"/>
  <c r="C214" i="62"/>
  <c r="CK11" i="62"/>
  <c r="BS11" i="62"/>
  <c r="C181" i="62"/>
  <c r="I57" i="60"/>
  <c r="AA7" i="61"/>
  <c r="C100" i="61" s="1"/>
  <c r="Z8" i="61"/>
  <c r="B203" i="62"/>
  <c r="CB12" i="62"/>
  <c r="CC11" i="62"/>
  <c r="B148" i="62"/>
  <c r="AX12" i="62"/>
  <c r="AY11" i="62"/>
  <c r="B192" i="62"/>
  <c r="BV12" i="62"/>
  <c r="BW11" i="62"/>
  <c r="C137" i="62"/>
  <c r="AU11" i="62"/>
  <c r="BP13" i="62"/>
  <c r="B182" i="62"/>
  <c r="BQ12" i="62"/>
  <c r="B8" i="61"/>
  <c r="B78" i="61"/>
  <c r="C92" i="62"/>
  <c r="E92" i="62" s="1"/>
  <c r="W10" i="62"/>
  <c r="Z12" i="62"/>
  <c r="AA11" i="62"/>
  <c r="B104" i="62"/>
  <c r="B60" i="62"/>
  <c r="C11" i="62"/>
  <c r="B12" i="62"/>
  <c r="C126" i="62"/>
  <c r="AO11" i="62"/>
  <c r="AK63" i="3"/>
  <c r="B89" i="60"/>
  <c r="T8" i="60"/>
  <c r="B122" i="60"/>
  <c r="AM7" i="60"/>
  <c r="C122" i="60" s="1"/>
  <c r="C210" i="61"/>
  <c r="CK7" i="61"/>
  <c r="I68" i="61"/>
  <c r="I69" i="61"/>
  <c r="I172" i="61"/>
  <c r="I167" i="61"/>
  <c r="I168" i="61"/>
  <c r="I171" i="61"/>
  <c r="U7" i="60"/>
  <c r="W7" i="60" s="1"/>
  <c r="N9" i="61"/>
  <c r="O8" i="61"/>
  <c r="B79" i="61"/>
  <c r="AM7" i="61"/>
  <c r="B177" i="61"/>
  <c r="BP8" i="61"/>
  <c r="AL8" i="61"/>
  <c r="C44" i="61"/>
  <c r="D29" i="61"/>
  <c r="D44" i="61" s="1"/>
  <c r="I105" i="61"/>
  <c r="I101" i="61"/>
  <c r="I106" i="61"/>
  <c r="I104" i="61"/>
  <c r="B210" i="60"/>
  <c r="CI7" i="60"/>
  <c r="CK7" i="60" s="1"/>
  <c r="AL8" i="60"/>
  <c r="B123" i="60" s="1"/>
  <c r="CH8" i="60"/>
  <c r="CI8" i="60" s="1"/>
  <c r="C211" i="60" s="1"/>
  <c r="B155" i="61"/>
  <c r="BD8" i="61"/>
  <c r="BE7" i="61"/>
  <c r="BQ7" i="61"/>
  <c r="I62" i="61"/>
  <c r="I58" i="61"/>
  <c r="I59" i="61"/>
  <c r="I57" i="61"/>
  <c r="I60" i="61"/>
  <c r="I83" i="61"/>
  <c r="I82" i="61"/>
  <c r="I134" i="61"/>
  <c r="I138" i="61"/>
  <c r="I135" i="61"/>
  <c r="I182" i="61"/>
  <c r="B78" i="60"/>
  <c r="O7" i="60"/>
  <c r="Q7" i="60" s="1"/>
  <c r="B166" i="60"/>
  <c r="BK7" i="60"/>
  <c r="BM7" i="60" s="1"/>
  <c r="N8" i="60"/>
  <c r="H8" i="61"/>
  <c r="I7" i="61"/>
  <c r="B67" i="61"/>
  <c r="U7" i="61"/>
  <c r="AU7" i="61"/>
  <c r="B210" i="61"/>
  <c r="CH8" i="61"/>
  <c r="I103" i="61"/>
  <c r="I139" i="61"/>
  <c r="I161" i="61"/>
  <c r="I157" i="61"/>
  <c r="I159" i="61"/>
  <c r="I158" i="61"/>
  <c r="I156" i="61"/>
  <c r="I160" i="61"/>
  <c r="E29" i="61"/>
  <c r="F22" i="61"/>
  <c r="E33" i="61"/>
  <c r="F33" i="61" s="1"/>
  <c r="AD22" i="61"/>
  <c r="E41" i="61"/>
  <c r="F41" i="61" s="1"/>
  <c r="BZ22" i="61"/>
  <c r="R22" i="61"/>
  <c r="AV22" i="61"/>
  <c r="X24" i="61"/>
  <c r="BB24" i="61"/>
  <c r="CL24" i="61"/>
  <c r="J38" i="61"/>
  <c r="E43" i="61"/>
  <c r="F43" i="61" s="1"/>
  <c r="I193" i="61"/>
  <c r="I189" i="61"/>
  <c r="I194" i="61"/>
  <c r="I190" i="61"/>
  <c r="I192" i="61"/>
  <c r="I191" i="61"/>
  <c r="B111" i="61"/>
  <c r="AF8" i="61"/>
  <c r="AG7" i="61"/>
  <c r="B199" i="61"/>
  <c r="CB8" i="61"/>
  <c r="CC7" i="61"/>
  <c r="AR8" i="61"/>
  <c r="BH22" i="61"/>
  <c r="AD24" i="61"/>
  <c r="BN24" i="61"/>
  <c r="E39" i="61"/>
  <c r="F39" i="61" s="1"/>
  <c r="E42" i="61"/>
  <c r="F42" i="61" s="1"/>
  <c r="I81" i="61"/>
  <c r="I84" i="61"/>
  <c r="I80" i="61"/>
  <c r="I79" i="61"/>
  <c r="I125" i="61"/>
  <c r="I128" i="61"/>
  <c r="I127" i="61"/>
  <c r="I124" i="61"/>
  <c r="I123" i="61"/>
  <c r="B133" i="61"/>
  <c r="I149" i="61"/>
  <c r="I145" i="61"/>
  <c r="I148" i="61"/>
  <c r="I147" i="61"/>
  <c r="I146" i="61"/>
  <c r="I216" i="61"/>
  <c r="I215" i="61"/>
  <c r="I214" i="61"/>
  <c r="I213" i="61"/>
  <c r="I212" i="61"/>
  <c r="I211" i="61"/>
  <c r="AS8" i="60"/>
  <c r="C134" i="60" s="1"/>
  <c r="I159" i="60"/>
  <c r="O7" i="61"/>
  <c r="BK7" i="61"/>
  <c r="AJ22" i="61"/>
  <c r="F24" i="61"/>
  <c r="AP24" i="61"/>
  <c r="BT24" i="61"/>
  <c r="E30" i="61"/>
  <c r="F30" i="61" s="1"/>
  <c r="E34" i="61"/>
  <c r="F34" i="61" s="1"/>
  <c r="E38" i="61"/>
  <c r="F38" i="61" s="1"/>
  <c r="I117" i="61"/>
  <c r="I113" i="61"/>
  <c r="I114" i="61"/>
  <c r="I116" i="61"/>
  <c r="I150" i="61"/>
  <c r="I180" i="60"/>
  <c r="I73" i="61"/>
  <c r="I72" i="61"/>
  <c r="I71" i="61"/>
  <c r="I70" i="61"/>
  <c r="I137" i="61"/>
  <c r="I181" i="61"/>
  <c r="I183" i="61"/>
  <c r="I180" i="61"/>
  <c r="I179" i="61"/>
  <c r="I205" i="61"/>
  <c r="I201" i="61"/>
  <c r="I204" i="61"/>
  <c r="I203" i="61"/>
  <c r="I200" i="61"/>
  <c r="I202" i="61"/>
  <c r="I169" i="61"/>
  <c r="I170" i="61"/>
  <c r="AK53" i="3"/>
  <c r="B112" i="60"/>
  <c r="BJ9" i="60"/>
  <c r="I83" i="60"/>
  <c r="I79" i="60"/>
  <c r="I82" i="60"/>
  <c r="I84" i="60"/>
  <c r="I81" i="60"/>
  <c r="I80" i="60"/>
  <c r="I136" i="60"/>
  <c r="I135" i="60"/>
  <c r="B144" i="60"/>
  <c r="AX8" i="60"/>
  <c r="AY7" i="60"/>
  <c r="AG7" i="60"/>
  <c r="B188" i="60"/>
  <c r="BV8" i="60"/>
  <c r="BW7" i="60"/>
  <c r="CB8" i="60"/>
  <c r="C44" i="60"/>
  <c r="D29" i="60"/>
  <c r="D44" i="60" s="1"/>
  <c r="B100" i="60"/>
  <c r="Z8" i="60"/>
  <c r="AA7" i="60"/>
  <c r="I7" i="60"/>
  <c r="H8" i="60"/>
  <c r="BK8" i="60"/>
  <c r="I59" i="60"/>
  <c r="I62" i="60"/>
  <c r="I58" i="60"/>
  <c r="I61" i="60"/>
  <c r="I60" i="60"/>
  <c r="I104" i="60"/>
  <c r="I101" i="60"/>
  <c r="B56" i="60"/>
  <c r="B8" i="60"/>
  <c r="C7" i="60"/>
  <c r="BD8" i="60"/>
  <c r="I117" i="60"/>
  <c r="I113" i="60"/>
  <c r="I116" i="60"/>
  <c r="I115" i="60"/>
  <c r="I112" i="60"/>
  <c r="I114" i="60"/>
  <c r="I172" i="60"/>
  <c r="I171" i="60"/>
  <c r="I202" i="60"/>
  <c r="I205" i="60"/>
  <c r="I201" i="60"/>
  <c r="I203" i="60"/>
  <c r="I204" i="60"/>
  <c r="F29" i="60"/>
  <c r="I73" i="60"/>
  <c r="I72" i="60"/>
  <c r="I69" i="60"/>
  <c r="I68" i="60"/>
  <c r="I103" i="60"/>
  <c r="I106" i="60"/>
  <c r="I102" i="60"/>
  <c r="I105" i="60"/>
  <c r="I150" i="60"/>
  <c r="I146" i="60"/>
  <c r="I149" i="60"/>
  <c r="I145" i="60"/>
  <c r="I148" i="60"/>
  <c r="I147" i="60"/>
  <c r="I212" i="60"/>
  <c r="I211" i="60"/>
  <c r="J49" i="60"/>
  <c r="I179" i="60"/>
  <c r="L22" i="60"/>
  <c r="AJ22" i="60"/>
  <c r="BH22" i="60"/>
  <c r="R24" i="60"/>
  <c r="AP24" i="60"/>
  <c r="BN24" i="60"/>
  <c r="CL24" i="60"/>
  <c r="E43" i="60"/>
  <c r="F43" i="60" s="1"/>
  <c r="I71" i="60"/>
  <c r="I126" i="60"/>
  <c r="I128" i="60"/>
  <c r="I127" i="60"/>
  <c r="I124" i="60"/>
  <c r="I123" i="60"/>
  <c r="I138" i="60"/>
  <c r="I134" i="60"/>
  <c r="I137" i="60"/>
  <c r="I139" i="60"/>
  <c r="I168" i="60"/>
  <c r="I194" i="60"/>
  <c r="I190" i="60"/>
  <c r="I193" i="60"/>
  <c r="I189" i="60"/>
  <c r="I191" i="60"/>
  <c r="I192" i="60"/>
  <c r="R22" i="60"/>
  <c r="AP22" i="60"/>
  <c r="BN22" i="60"/>
  <c r="BT24" i="60"/>
  <c r="I95" i="60"/>
  <c r="I91" i="60"/>
  <c r="I94" i="60"/>
  <c r="I90" i="60"/>
  <c r="I92" i="60"/>
  <c r="I93" i="60"/>
  <c r="I70" i="60"/>
  <c r="I170" i="60"/>
  <c r="I182" i="60"/>
  <c r="I178" i="60"/>
  <c r="I181" i="60"/>
  <c r="I183" i="60"/>
  <c r="I158" i="60"/>
  <c r="I161" i="60"/>
  <c r="I157" i="60"/>
  <c r="I156" i="60"/>
  <c r="I167" i="60"/>
  <c r="I214" i="60"/>
  <c r="I216" i="60"/>
  <c r="I215" i="60"/>
  <c r="I125" i="60"/>
  <c r="I169" i="60"/>
  <c r="I213" i="60"/>
  <c r="F24" i="56"/>
  <c r="J49" i="56"/>
  <c r="AS7" i="58"/>
  <c r="C133" i="58" s="1"/>
  <c r="AR8" i="58"/>
  <c r="B134" i="58" s="1"/>
  <c r="I57" i="57"/>
  <c r="I191" i="58"/>
  <c r="I136" i="57"/>
  <c r="AL8" i="57"/>
  <c r="B123" i="57" s="1"/>
  <c r="I136" i="58"/>
  <c r="B100" i="58"/>
  <c r="I125" i="58"/>
  <c r="I170" i="58"/>
  <c r="BQ7" i="58"/>
  <c r="C177" i="58" s="1"/>
  <c r="T8" i="58"/>
  <c r="B90" i="58" s="1"/>
  <c r="I7" i="56"/>
  <c r="K7" i="56" s="1"/>
  <c r="I182" i="56"/>
  <c r="I114" i="57"/>
  <c r="AF8" i="57"/>
  <c r="AG8" i="57" s="1"/>
  <c r="C112" i="57" s="1"/>
  <c r="U7" i="58"/>
  <c r="C89" i="58" s="1"/>
  <c r="BP8" i="58"/>
  <c r="B178" i="58" s="1"/>
  <c r="AK15" i="3"/>
  <c r="I62" i="58"/>
  <c r="I58" i="58"/>
  <c r="I61" i="58"/>
  <c r="I57" i="58"/>
  <c r="I60" i="58"/>
  <c r="I59" i="58"/>
  <c r="B101" i="58"/>
  <c r="Z9" i="58"/>
  <c r="AA8" i="58"/>
  <c r="D44" i="58"/>
  <c r="BD8" i="56"/>
  <c r="B156" i="56" s="1"/>
  <c r="CB8" i="57"/>
  <c r="B200" i="57" s="1"/>
  <c r="I139" i="58"/>
  <c r="I160" i="58"/>
  <c r="I156" i="58"/>
  <c r="I157" i="58"/>
  <c r="I7" i="57"/>
  <c r="C67" i="57" s="1"/>
  <c r="I201" i="57"/>
  <c r="O7" i="58"/>
  <c r="AM7" i="58"/>
  <c r="BK7" i="58"/>
  <c r="CI7" i="58"/>
  <c r="N8" i="58"/>
  <c r="AL8" i="58"/>
  <c r="BJ8" i="58"/>
  <c r="CH8" i="58"/>
  <c r="I70" i="58"/>
  <c r="I73" i="58"/>
  <c r="I69" i="58"/>
  <c r="I68" i="58"/>
  <c r="I71" i="58"/>
  <c r="I72" i="58"/>
  <c r="I95" i="58"/>
  <c r="I91" i="58"/>
  <c r="I94" i="58"/>
  <c r="I90" i="58"/>
  <c r="I93" i="58"/>
  <c r="I92" i="58"/>
  <c r="I117" i="58"/>
  <c r="I138" i="58"/>
  <c r="I194" i="58"/>
  <c r="I190" i="58"/>
  <c r="I189" i="58"/>
  <c r="B78" i="56"/>
  <c r="I181" i="56"/>
  <c r="I204" i="56"/>
  <c r="AG7" i="57"/>
  <c r="C111" i="57" s="1"/>
  <c r="CI7" i="57"/>
  <c r="C210" i="57" s="1"/>
  <c r="BJ8" i="57"/>
  <c r="B167" i="57" s="1"/>
  <c r="I60" i="57"/>
  <c r="I7" i="58"/>
  <c r="AG7" i="58"/>
  <c r="BE7" i="58"/>
  <c r="CC7" i="58"/>
  <c r="H8" i="58"/>
  <c r="AF8" i="58"/>
  <c r="BD8" i="58"/>
  <c r="CB8" i="58"/>
  <c r="C44" i="58"/>
  <c r="I82" i="58"/>
  <c r="I81" i="58"/>
  <c r="I79" i="58"/>
  <c r="I80" i="58"/>
  <c r="I83" i="58"/>
  <c r="I84" i="58"/>
  <c r="I135" i="58"/>
  <c r="I137" i="58"/>
  <c r="I159" i="58"/>
  <c r="I161" i="58"/>
  <c r="I171" i="58"/>
  <c r="I216" i="58"/>
  <c r="I212" i="58"/>
  <c r="I215" i="58"/>
  <c r="I214" i="58"/>
  <c r="I211" i="58"/>
  <c r="I213" i="58"/>
  <c r="BE7" i="56"/>
  <c r="BG7" i="56" s="1"/>
  <c r="CH8" i="57"/>
  <c r="CI8" i="57" s="1"/>
  <c r="H8" i="56"/>
  <c r="B68" i="56" s="1"/>
  <c r="BE7" i="57"/>
  <c r="C155" i="57" s="1"/>
  <c r="BW7" i="57"/>
  <c r="C188" i="57" s="1"/>
  <c r="H8" i="57"/>
  <c r="B68" i="57" s="1"/>
  <c r="BV8" i="57"/>
  <c r="BV9" i="57" s="1"/>
  <c r="AR9" i="57"/>
  <c r="B135" i="57" s="1"/>
  <c r="I146" i="57"/>
  <c r="C7" i="58"/>
  <c r="AA7" i="58"/>
  <c r="AY7" i="58"/>
  <c r="BW7" i="58"/>
  <c r="B8" i="58"/>
  <c r="AX8" i="58"/>
  <c r="BV8" i="58"/>
  <c r="I134" i="58"/>
  <c r="I158" i="58"/>
  <c r="I183" i="58"/>
  <c r="I182" i="58"/>
  <c r="I179" i="58"/>
  <c r="I178" i="58"/>
  <c r="R22" i="58"/>
  <c r="AP22" i="58"/>
  <c r="BN22" i="58"/>
  <c r="X24" i="58"/>
  <c r="AV24" i="58"/>
  <c r="BT24" i="58"/>
  <c r="E40" i="58"/>
  <c r="F40" i="58" s="1"/>
  <c r="F44" i="58" s="1"/>
  <c r="I103" i="58"/>
  <c r="I106" i="58"/>
  <c r="I102" i="58"/>
  <c r="I101" i="58"/>
  <c r="I128" i="58"/>
  <c r="I124" i="58"/>
  <c r="I127" i="58"/>
  <c r="I126" i="58"/>
  <c r="I123" i="58"/>
  <c r="I150" i="58"/>
  <c r="I147" i="58"/>
  <c r="I146" i="58"/>
  <c r="I172" i="58"/>
  <c r="I168" i="58"/>
  <c r="I169" i="58"/>
  <c r="I167" i="58"/>
  <c r="I193" i="58"/>
  <c r="X22" i="58"/>
  <c r="AV22" i="58"/>
  <c r="BZ24" i="58"/>
  <c r="I104" i="58"/>
  <c r="I105" i="58"/>
  <c r="I192" i="58"/>
  <c r="I205" i="58"/>
  <c r="I113" i="58"/>
  <c r="I148" i="58"/>
  <c r="I145" i="58"/>
  <c r="I149" i="58"/>
  <c r="I180" i="58"/>
  <c r="I181" i="58"/>
  <c r="I201" i="58"/>
  <c r="I116" i="58"/>
  <c r="I112" i="58"/>
  <c r="I114" i="58"/>
  <c r="I115" i="58"/>
  <c r="I204" i="58"/>
  <c r="I200" i="58"/>
  <c r="I202" i="58"/>
  <c r="I203" i="58"/>
  <c r="B9" i="57"/>
  <c r="C8" i="57"/>
  <c r="B57" i="57"/>
  <c r="D44" i="57"/>
  <c r="Z8" i="57"/>
  <c r="R24" i="57"/>
  <c r="E43" i="57"/>
  <c r="F43" i="57" s="1"/>
  <c r="T8" i="55"/>
  <c r="U8" i="55" s="1"/>
  <c r="AJ24" i="57"/>
  <c r="I101" i="55"/>
  <c r="CB8" i="56"/>
  <c r="I81" i="56"/>
  <c r="I145" i="56"/>
  <c r="C7" i="57"/>
  <c r="B89" i="57"/>
  <c r="T8" i="57"/>
  <c r="AA7" i="57"/>
  <c r="AY7" i="57"/>
  <c r="AJ22" i="57"/>
  <c r="CF24" i="57"/>
  <c r="I117" i="57"/>
  <c r="BV8" i="55"/>
  <c r="BW8" i="55" s="1"/>
  <c r="C189" i="55" s="1"/>
  <c r="CC7" i="56"/>
  <c r="CE7" i="56" s="1"/>
  <c r="I189" i="56"/>
  <c r="AS7" i="57"/>
  <c r="AP22" i="57"/>
  <c r="E39" i="57"/>
  <c r="F39" i="57" s="1"/>
  <c r="BN22" i="57"/>
  <c r="I127" i="57"/>
  <c r="I123" i="57"/>
  <c r="I126" i="57"/>
  <c r="I125" i="57"/>
  <c r="I128" i="57"/>
  <c r="I124" i="57"/>
  <c r="BW7" i="55"/>
  <c r="BY7" i="55" s="1"/>
  <c r="I93" i="55"/>
  <c r="I94" i="56"/>
  <c r="BP8" i="57"/>
  <c r="BQ7" i="57"/>
  <c r="B177" i="57"/>
  <c r="AX8" i="57"/>
  <c r="U7" i="55"/>
  <c r="C89" i="55" s="1"/>
  <c r="AG7" i="56"/>
  <c r="AF8" i="56"/>
  <c r="I112" i="56"/>
  <c r="U7" i="57"/>
  <c r="CC7" i="57"/>
  <c r="E41" i="57"/>
  <c r="F41" i="57" s="1"/>
  <c r="BZ24" i="57"/>
  <c r="L22" i="57"/>
  <c r="AP24" i="57"/>
  <c r="CL24" i="57"/>
  <c r="C44" i="57"/>
  <c r="BS27" i="2" s="1"/>
  <c r="B56" i="57"/>
  <c r="I62" i="57"/>
  <c r="I61" i="57"/>
  <c r="I202" i="57"/>
  <c r="I182" i="55"/>
  <c r="N9" i="56"/>
  <c r="B80" i="56" s="1"/>
  <c r="O7" i="57"/>
  <c r="AM7" i="57"/>
  <c r="BK7" i="57"/>
  <c r="N8" i="57"/>
  <c r="AS8" i="57"/>
  <c r="BD8" i="57"/>
  <c r="E32" i="57"/>
  <c r="F32" i="57" s="1"/>
  <c r="F44" i="57" s="1"/>
  <c r="X24" i="57"/>
  <c r="E36" i="57"/>
  <c r="F36" i="57" s="1"/>
  <c r="AV22" i="57"/>
  <c r="AV24" i="57"/>
  <c r="BT22" i="57"/>
  <c r="E40" i="57"/>
  <c r="F40" i="57" s="1"/>
  <c r="BT24" i="57"/>
  <c r="BB22" i="57"/>
  <c r="L24" i="57"/>
  <c r="BH24" i="57"/>
  <c r="E33" i="57"/>
  <c r="F33" i="57" s="1"/>
  <c r="E37" i="57"/>
  <c r="F37" i="57" s="1"/>
  <c r="I58" i="57"/>
  <c r="I72" i="57"/>
  <c r="I68" i="57"/>
  <c r="I71" i="57"/>
  <c r="I73" i="57"/>
  <c r="I70" i="57"/>
  <c r="I69" i="57"/>
  <c r="B133" i="57"/>
  <c r="I148" i="57"/>
  <c r="I145" i="57"/>
  <c r="I112" i="57"/>
  <c r="I113" i="57"/>
  <c r="I116" i="57"/>
  <c r="I139" i="57"/>
  <c r="I135" i="57"/>
  <c r="I138" i="57"/>
  <c r="I137" i="57"/>
  <c r="I134" i="57"/>
  <c r="I150" i="57"/>
  <c r="I149" i="57"/>
  <c r="I182" i="57"/>
  <c r="I181" i="57"/>
  <c r="I216" i="57"/>
  <c r="I212" i="57"/>
  <c r="I215" i="57"/>
  <c r="I211" i="57"/>
  <c r="I214" i="57"/>
  <c r="I213" i="57"/>
  <c r="I115" i="57"/>
  <c r="I160" i="57"/>
  <c r="I156" i="57"/>
  <c r="I159" i="57"/>
  <c r="I158" i="57"/>
  <c r="I157" i="57"/>
  <c r="I161" i="57"/>
  <c r="I172" i="57"/>
  <c r="I168" i="57"/>
  <c r="I171" i="57"/>
  <c r="I167" i="57"/>
  <c r="I170" i="57"/>
  <c r="I169" i="57"/>
  <c r="I192" i="57"/>
  <c r="I194" i="57"/>
  <c r="I193" i="57"/>
  <c r="I190" i="57"/>
  <c r="I189" i="57"/>
  <c r="I204" i="57"/>
  <c r="I200" i="57"/>
  <c r="I203" i="57"/>
  <c r="I205" i="57"/>
  <c r="I59" i="57"/>
  <c r="I180" i="57"/>
  <c r="I183" i="57"/>
  <c r="I179" i="57"/>
  <c r="I178" i="57"/>
  <c r="I147" i="57"/>
  <c r="I191" i="57"/>
  <c r="B145" i="56"/>
  <c r="AX9" i="56"/>
  <c r="AY8" i="56"/>
  <c r="R24" i="56"/>
  <c r="E31" i="56"/>
  <c r="F31" i="56" s="1"/>
  <c r="I171" i="56"/>
  <c r="I167" i="56"/>
  <c r="I172" i="56"/>
  <c r="I169" i="56"/>
  <c r="I168" i="56"/>
  <c r="I170" i="56"/>
  <c r="C7" i="56"/>
  <c r="AA7" i="56"/>
  <c r="AY7" i="56"/>
  <c r="BW7" i="56"/>
  <c r="Z8" i="56"/>
  <c r="R22" i="56"/>
  <c r="C44" i="56"/>
  <c r="I72" i="56"/>
  <c r="I68" i="56"/>
  <c r="I71" i="56"/>
  <c r="I70" i="56"/>
  <c r="I73" i="56"/>
  <c r="I69" i="56"/>
  <c r="I116" i="56"/>
  <c r="I149" i="56"/>
  <c r="B56" i="55"/>
  <c r="C7" i="55"/>
  <c r="E7" i="55" s="1"/>
  <c r="AY7" i="55"/>
  <c r="BA7" i="55" s="1"/>
  <c r="B177" i="55"/>
  <c r="BP8" i="55"/>
  <c r="BP9" i="55" s="1"/>
  <c r="O8" i="56"/>
  <c r="E30" i="56"/>
  <c r="F30" i="56" s="1"/>
  <c r="L22" i="56"/>
  <c r="L24" i="56"/>
  <c r="AP24" i="56"/>
  <c r="AP22" i="56"/>
  <c r="E35" i="56"/>
  <c r="F35" i="56" s="1"/>
  <c r="E38" i="56"/>
  <c r="F38" i="56" s="1"/>
  <c r="E43" i="56"/>
  <c r="F43" i="56" s="1"/>
  <c r="CL24" i="56"/>
  <c r="CL22" i="56"/>
  <c r="D44" i="56"/>
  <c r="I83" i="56"/>
  <c r="I80" i="56"/>
  <c r="I82" i="56"/>
  <c r="I79" i="56"/>
  <c r="I84" i="56"/>
  <c r="I90" i="56"/>
  <c r="I113" i="56"/>
  <c r="I125" i="56"/>
  <c r="I126" i="56"/>
  <c r="I148" i="56"/>
  <c r="B133" i="55"/>
  <c r="AS7" i="55"/>
  <c r="C133" i="55" s="1"/>
  <c r="I102" i="55"/>
  <c r="E34" i="56"/>
  <c r="F34" i="56" s="1"/>
  <c r="AJ22" i="56"/>
  <c r="AJ24" i="56"/>
  <c r="BN24" i="56"/>
  <c r="E39" i="56"/>
  <c r="F39" i="56" s="1"/>
  <c r="BN22" i="56"/>
  <c r="E42" i="56"/>
  <c r="F42" i="56" s="1"/>
  <c r="I95" i="56"/>
  <c r="I91" i="56"/>
  <c r="I92" i="56"/>
  <c r="I93" i="56"/>
  <c r="B144" i="56"/>
  <c r="I215" i="56"/>
  <c r="I211" i="56"/>
  <c r="I216" i="56"/>
  <c r="I212" i="56"/>
  <c r="I213" i="56"/>
  <c r="I214" i="56"/>
  <c r="AA7" i="55"/>
  <c r="AC7" i="55" s="1"/>
  <c r="I170" i="55"/>
  <c r="BV8" i="56"/>
  <c r="I117" i="56"/>
  <c r="I201" i="56"/>
  <c r="I200" i="56"/>
  <c r="AX8" i="55"/>
  <c r="B145" i="55" s="1"/>
  <c r="B89" i="56"/>
  <c r="T8" i="56"/>
  <c r="U7" i="56"/>
  <c r="B133" i="56"/>
  <c r="AR8" i="56"/>
  <c r="AS7" i="56"/>
  <c r="B177" i="56"/>
  <c r="BP8" i="56"/>
  <c r="BQ7" i="56"/>
  <c r="B8" i="56"/>
  <c r="I146" i="56"/>
  <c r="I205" i="56"/>
  <c r="I69" i="55"/>
  <c r="I70" i="55"/>
  <c r="I115" i="55"/>
  <c r="I114" i="56"/>
  <c r="I193" i="56"/>
  <c r="I194" i="56"/>
  <c r="I146" i="55"/>
  <c r="O7" i="56"/>
  <c r="AM7" i="56"/>
  <c r="BK7" i="56"/>
  <c r="CI7" i="56"/>
  <c r="AL8" i="56"/>
  <c r="BJ8" i="56"/>
  <c r="CH8" i="56"/>
  <c r="I147" i="56"/>
  <c r="I150" i="56"/>
  <c r="I183" i="56"/>
  <c r="I179" i="56"/>
  <c r="I180" i="56"/>
  <c r="I178" i="56"/>
  <c r="I190" i="56"/>
  <c r="I203" i="56"/>
  <c r="I202" i="56"/>
  <c r="I115" i="56"/>
  <c r="I127" i="56"/>
  <c r="I123" i="56"/>
  <c r="I128" i="56"/>
  <c r="I124" i="56"/>
  <c r="I191" i="56"/>
  <c r="I192" i="56"/>
  <c r="C67" i="55"/>
  <c r="K7" i="55"/>
  <c r="C111" i="55"/>
  <c r="AI7" i="55"/>
  <c r="B78" i="55"/>
  <c r="N8" i="55"/>
  <c r="B166" i="55"/>
  <c r="BJ8" i="55"/>
  <c r="C177" i="55"/>
  <c r="B155" i="55"/>
  <c r="BD8" i="55"/>
  <c r="BK7" i="55"/>
  <c r="BS7" i="55"/>
  <c r="C8" i="55"/>
  <c r="BE7" i="55"/>
  <c r="Z8" i="55"/>
  <c r="B122" i="55"/>
  <c r="AL8" i="55"/>
  <c r="B67" i="55"/>
  <c r="H8" i="55"/>
  <c r="O7" i="55"/>
  <c r="B111" i="55"/>
  <c r="AF8" i="55"/>
  <c r="AM7" i="55"/>
  <c r="B210" i="55"/>
  <c r="CH8" i="55"/>
  <c r="CI7" i="55"/>
  <c r="AR8" i="55"/>
  <c r="B9" i="55"/>
  <c r="I60" i="55"/>
  <c r="I59" i="55"/>
  <c r="I57" i="55"/>
  <c r="I61" i="55"/>
  <c r="I62" i="55"/>
  <c r="I84" i="55"/>
  <c r="I80" i="55"/>
  <c r="I83" i="55"/>
  <c r="I79" i="55"/>
  <c r="I81" i="55"/>
  <c r="I82" i="55"/>
  <c r="I94" i="55"/>
  <c r="E44" i="55"/>
  <c r="C44" i="55"/>
  <c r="F22" i="55"/>
  <c r="D29" i="55"/>
  <c r="D44" i="55" s="1"/>
  <c r="I116" i="55"/>
  <c r="I112" i="55"/>
  <c r="I117" i="55"/>
  <c r="I113" i="55"/>
  <c r="I114" i="55"/>
  <c r="F24" i="55"/>
  <c r="F29" i="55"/>
  <c r="I171" i="55"/>
  <c r="CC7" i="55"/>
  <c r="CB8" i="55"/>
  <c r="I58" i="55"/>
  <c r="I92" i="55"/>
  <c r="I95" i="55"/>
  <c r="I91" i="55"/>
  <c r="I90" i="55"/>
  <c r="I139" i="55"/>
  <c r="I138" i="55"/>
  <c r="I135" i="55"/>
  <c r="I134" i="55"/>
  <c r="I147" i="55"/>
  <c r="L22" i="55"/>
  <c r="AJ22" i="55"/>
  <c r="BB24" i="55"/>
  <c r="I72" i="55"/>
  <c r="I68" i="55"/>
  <c r="I71" i="55"/>
  <c r="I73" i="55"/>
  <c r="E42" i="55"/>
  <c r="F42" i="55" s="1"/>
  <c r="CF24" i="55"/>
  <c r="BN22" i="55"/>
  <c r="CL22" i="55"/>
  <c r="AD24" i="55"/>
  <c r="I103" i="55"/>
  <c r="I159" i="55"/>
  <c r="I158" i="55"/>
  <c r="I183" i="55"/>
  <c r="I179" i="55"/>
  <c r="I178" i="55"/>
  <c r="I160" i="55"/>
  <c r="I156" i="55"/>
  <c r="I161" i="55"/>
  <c r="I157" i="55"/>
  <c r="I180" i="55"/>
  <c r="I192" i="55"/>
  <c r="I193" i="55"/>
  <c r="I189" i="55"/>
  <c r="I105" i="55"/>
  <c r="I104" i="55"/>
  <c r="I106" i="55"/>
  <c r="I128" i="55"/>
  <c r="I124" i="55"/>
  <c r="I125" i="55"/>
  <c r="I123" i="55"/>
  <c r="I126" i="55"/>
  <c r="I127" i="55"/>
  <c r="I172" i="55"/>
  <c r="I168" i="55"/>
  <c r="I169" i="55"/>
  <c r="I167" i="55"/>
  <c r="I216" i="55"/>
  <c r="I212" i="55"/>
  <c r="I215" i="55"/>
  <c r="I214" i="55"/>
  <c r="I213" i="55"/>
  <c r="I211" i="55"/>
  <c r="I190" i="55"/>
  <c r="I191" i="55"/>
  <c r="I194" i="55"/>
  <c r="I136" i="55"/>
  <c r="I148" i="55"/>
  <c r="I149" i="55"/>
  <c r="I145" i="55"/>
  <c r="I150" i="55"/>
  <c r="I204" i="55"/>
  <c r="I200" i="55"/>
  <c r="I205" i="55"/>
  <c r="I201" i="55"/>
  <c r="I202" i="55"/>
  <c r="I203" i="55"/>
  <c r="I137" i="55"/>
  <c r="I181" i="55"/>
  <c r="F16" i="10"/>
  <c r="A9" i="5"/>
  <c r="A10" i="3"/>
  <c r="M6" i="5"/>
  <c r="K6" i="5"/>
  <c r="J6" i="5"/>
  <c r="F6" i="5"/>
  <c r="E6" i="5"/>
  <c r="A6" i="5"/>
  <c r="A12" i="3"/>
  <c r="B13" i="1"/>
  <c r="BQ29" i="2" a="1"/>
  <c r="B12" i="1"/>
  <c r="B20" i="1"/>
  <c r="BQ25" i="2" a="1"/>
  <c r="AL53" i="3" l="1"/>
  <c r="C52" i="3" s="1"/>
  <c r="C83" i="3" s="1"/>
  <c r="D83" i="3"/>
  <c r="AL15" i="3"/>
  <c r="D92" i="3"/>
  <c r="F44" i="56"/>
  <c r="E44" i="56"/>
  <c r="BQ29" i="2"/>
  <c r="BS29" i="2" s="1"/>
  <c r="AL63" i="3"/>
  <c r="C62" i="3" s="1"/>
  <c r="C97" i="3" s="1"/>
  <c r="D97" i="3"/>
  <c r="AL9" i="60"/>
  <c r="BW14" i="17"/>
  <c r="BY14" i="17" s="1"/>
  <c r="BV15" i="17"/>
  <c r="BW15" i="17" s="1"/>
  <c r="BY15" i="17" s="1"/>
  <c r="BW8" i="61"/>
  <c r="BV9" i="61"/>
  <c r="BQ25" i="2"/>
  <c r="BS25" i="2" s="1"/>
  <c r="AM8" i="60"/>
  <c r="AO8" i="60" s="1"/>
  <c r="BY7" i="61"/>
  <c r="BA8" i="61"/>
  <c r="C78" i="60"/>
  <c r="AX9" i="61"/>
  <c r="AY9" i="61" s="1"/>
  <c r="CK8" i="60"/>
  <c r="B145" i="61"/>
  <c r="AC7" i="61"/>
  <c r="C133" i="60"/>
  <c r="B95" i="64"/>
  <c r="U13" i="64"/>
  <c r="T14" i="64"/>
  <c r="B216" i="64"/>
  <c r="CI13" i="64"/>
  <c r="CH14" i="64"/>
  <c r="AU12" i="64"/>
  <c r="C138" i="64"/>
  <c r="E138" i="64" s="1"/>
  <c r="AM8" i="57"/>
  <c r="AO8" i="57" s="1"/>
  <c r="C199" i="60"/>
  <c r="C215" i="64"/>
  <c r="CK12" i="64"/>
  <c r="AR14" i="64"/>
  <c r="AS13" i="64"/>
  <c r="B139" i="64"/>
  <c r="C94" i="64"/>
  <c r="W12" i="64"/>
  <c r="AR9" i="60"/>
  <c r="Z14" i="63"/>
  <c r="AA13" i="63"/>
  <c r="B106" i="63"/>
  <c r="B74" i="64"/>
  <c r="H15" i="64"/>
  <c r="I14" i="64"/>
  <c r="B194" i="64"/>
  <c r="BV14" i="64"/>
  <c r="BW13" i="64"/>
  <c r="B106" i="64"/>
  <c r="AA13" i="64"/>
  <c r="Z14" i="64"/>
  <c r="AL9" i="57"/>
  <c r="B124" i="57" s="1"/>
  <c r="BP9" i="58"/>
  <c r="BP10" i="58" s="1"/>
  <c r="C149" i="64"/>
  <c r="E149" i="64" s="1"/>
  <c r="BA12" i="64"/>
  <c r="C116" i="64"/>
  <c r="AI12" i="64"/>
  <c r="B62" i="64"/>
  <c r="B14" i="64"/>
  <c r="C13" i="64"/>
  <c r="AO13" i="64"/>
  <c r="C128" i="64"/>
  <c r="E128" i="64" s="1"/>
  <c r="B161" i="64"/>
  <c r="BD14" i="64"/>
  <c r="BE13" i="64"/>
  <c r="Q13" i="64"/>
  <c r="C84" i="64"/>
  <c r="C172" i="64"/>
  <c r="BM13" i="64"/>
  <c r="B206" i="64"/>
  <c r="CB15" i="64"/>
  <c r="CC14" i="64"/>
  <c r="C193" i="64"/>
  <c r="BY12" i="64"/>
  <c r="C105" i="64"/>
  <c r="AC12" i="64"/>
  <c r="C184" i="64"/>
  <c r="E184" i="64" s="1"/>
  <c r="BS14" i="64"/>
  <c r="C61" i="64"/>
  <c r="E12" i="64"/>
  <c r="C160" i="64"/>
  <c r="E160" i="64" s="1"/>
  <c r="BG12" i="64"/>
  <c r="B185" i="64"/>
  <c r="BQ15" i="64"/>
  <c r="H9" i="56"/>
  <c r="B69" i="56" s="1"/>
  <c r="B150" i="64"/>
  <c r="AY13" i="64"/>
  <c r="AX14" i="64"/>
  <c r="B117" i="64"/>
  <c r="AF14" i="64"/>
  <c r="AG13" i="64"/>
  <c r="B129" i="64"/>
  <c r="AM14" i="64"/>
  <c r="AL15" i="64"/>
  <c r="B85" i="64"/>
  <c r="N15" i="64"/>
  <c r="O14" i="64"/>
  <c r="AC12" i="63"/>
  <c r="C105" i="63"/>
  <c r="BK14" i="64"/>
  <c r="B173" i="64"/>
  <c r="BJ15" i="64"/>
  <c r="C205" i="64"/>
  <c r="CE13" i="64"/>
  <c r="C73" i="64"/>
  <c r="K13" i="64"/>
  <c r="BY13" i="63"/>
  <c r="C194" i="63"/>
  <c r="C183" i="63"/>
  <c r="E183" i="63" s="1"/>
  <c r="BS13" i="63"/>
  <c r="Q11" i="62"/>
  <c r="C82" i="62"/>
  <c r="C62" i="63"/>
  <c r="E13" i="63"/>
  <c r="C144" i="55"/>
  <c r="C177" i="60"/>
  <c r="B167" i="61"/>
  <c r="U8" i="61"/>
  <c r="W8" i="61" s="1"/>
  <c r="C215" i="63"/>
  <c r="CK12" i="63"/>
  <c r="C170" i="62"/>
  <c r="BM11" i="62"/>
  <c r="C127" i="63"/>
  <c r="AO12" i="63"/>
  <c r="B161" i="63"/>
  <c r="BD14" i="63"/>
  <c r="BE13" i="63"/>
  <c r="AU12" i="63"/>
  <c r="C138" i="63"/>
  <c r="T9" i="55"/>
  <c r="T10" i="55" s="1"/>
  <c r="AG8" i="60"/>
  <c r="C112" i="60" s="1"/>
  <c r="BK8" i="61"/>
  <c r="BM8" i="61" s="1"/>
  <c r="T9" i="61"/>
  <c r="B91" i="61" s="1"/>
  <c r="U13" i="63"/>
  <c r="B95" i="63"/>
  <c r="T14" i="63"/>
  <c r="CE12" i="63"/>
  <c r="C204" i="63"/>
  <c r="B216" i="63"/>
  <c r="CH14" i="63"/>
  <c r="CI13" i="63"/>
  <c r="BK12" i="62"/>
  <c r="B171" i="62"/>
  <c r="BJ13" i="62"/>
  <c r="AF14" i="63"/>
  <c r="AG13" i="63"/>
  <c r="B117" i="63"/>
  <c r="B184" i="63"/>
  <c r="BQ14" i="63"/>
  <c r="BP15" i="63"/>
  <c r="B128" i="63"/>
  <c r="AL14" i="63"/>
  <c r="AM13" i="63"/>
  <c r="B73" i="63"/>
  <c r="H14" i="63"/>
  <c r="I13" i="63"/>
  <c r="C151" i="63"/>
  <c r="BA14" i="63"/>
  <c r="BG12" i="63"/>
  <c r="C160" i="63"/>
  <c r="B139" i="63"/>
  <c r="AR14" i="63"/>
  <c r="AS13" i="63"/>
  <c r="C83" i="63"/>
  <c r="Q12" i="63"/>
  <c r="C72" i="63"/>
  <c r="K12" i="63"/>
  <c r="BJ15" i="63"/>
  <c r="BK14" i="63"/>
  <c r="B173" i="63"/>
  <c r="B84" i="63"/>
  <c r="N14" i="63"/>
  <c r="O13" i="63"/>
  <c r="C210" i="60"/>
  <c r="W12" i="63"/>
  <c r="C94" i="63"/>
  <c r="AI12" i="63"/>
  <c r="C116" i="63"/>
  <c r="E116" i="63" s="1"/>
  <c r="O12" i="62"/>
  <c r="B83" i="62"/>
  <c r="N13" i="62"/>
  <c r="C172" i="63"/>
  <c r="E172" i="63" s="1"/>
  <c r="BM13" i="63"/>
  <c r="B15" i="63"/>
  <c r="C14" i="63"/>
  <c r="B63" i="63"/>
  <c r="C155" i="60"/>
  <c r="E7" i="61"/>
  <c r="B195" i="63"/>
  <c r="BV15" i="63"/>
  <c r="BW14" i="63"/>
  <c r="CB14" i="63"/>
  <c r="CC13" i="63"/>
  <c r="B205" i="63"/>
  <c r="AY15" i="63"/>
  <c r="B152" i="63"/>
  <c r="BQ8" i="60"/>
  <c r="BS8" i="60" s="1"/>
  <c r="C192" i="62"/>
  <c r="BY11" i="62"/>
  <c r="AY12" i="62"/>
  <c r="B149" i="62"/>
  <c r="AX13" i="62"/>
  <c r="BP9" i="60"/>
  <c r="B179" i="60" s="1"/>
  <c r="B61" i="62"/>
  <c r="B13" i="62"/>
  <c r="C12" i="62"/>
  <c r="C104" i="62"/>
  <c r="AC11" i="62"/>
  <c r="B183" i="62"/>
  <c r="BP14" i="62"/>
  <c r="BQ13" i="62"/>
  <c r="B193" i="62"/>
  <c r="BW12" i="62"/>
  <c r="BV13" i="62"/>
  <c r="B101" i="61"/>
  <c r="Z9" i="61"/>
  <c r="AA8" i="61"/>
  <c r="C215" i="62"/>
  <c r="CK12" i="62"/>
  <c r="B94" i="62"/>
  <c r="T13" i="62"/>
  <c r="U12" i="62"/>
  <c r="B117" i="62"/>
  <c r="AF14" i="62"/>
  <c r="AG13" i="62"/>
  <c r="C127" i="62"/>
  <c r="AO12" i="62"/>
  <c r="B139" i="62"/>
  <c r="AR14" i="62"/>
  <c r="AS13" i="62"/>
  <c r="C182" i="62"/>
  <c r="BS12" i="62"/>
  <c r="C148" i="62"/>
  <c r="BA11" i="62"/>
  <c r="B204" i="62"/>
  <c r="CB13" i="62"/>
  <c r="CC12" i="62"/>
  <c r="BE13" i="62"/>
  <c r="B161" i="62"/>
  <c r="BD14" i="62"/>
  <c r="C93" i="62"/>
  <c r="E93" i="62" s="1"/>
  <c r="W11" i="62"/>
  <c r="BA7" i="61"/>
  <c r="C144" i="61"/>
  <c r="C89" i="60"/>
  <c r="H14" i="62"/>
  <c r="I13" i="62"/>
  <c r="B73" i="62"/>
  <c r="C138" i="62"/>
  <c r="AU12" i="62"/>
  <c r="AU8" i="60"/>
  <c r="C60" i="62"/>
  <c r="E11" i="62"/>
  <c r="Z13" i="62"/>
  <c r="AA12" i="62"/>
  <c r="B105" i="62"/>
  <c r="C8" i="61"/>
  <c r="B9" i="61"/>
  <c r="B57" i="61"/>
  <c r="C203" i="62"/>
  <c r="CE11" i="62"/>
  <c r="C160" i="62"/>
  <c r="BG12" i="62"/>
  <c r="B216" i="62"/>
  <c r="CH14" i="62"/>
  <c r="CI13" i="62"/>
  <c r="C116" i="62"/>
  <c r="E116" i="62" s="1"/>
  <c r="AI12" i="62"/>
  <c r="C72" i="62"/>
  <c r="K12" i="62"/>
  <c r="B128" i="62"/>
  <c r="AL14" i="62"/>
  <c r="AM13" i="62"/>
  <c r="C199" i="61"/>
  <c r="CE7" i="61"/>
  <c r="B112" i="61"/>
  <c r="AF9" i="61"/>
  <c r="AG8" i="61"/>
  <c r="E44" i="61"/>
  <c r="F29" i="61"/>
  <c r="F44" i="61" s="1"/>
  <c r="C89" i="61"/>
  <c r="E89" i="61" s="1"/>
  <c r="W7" i="61"/>
  <c r="B79" i="60"/>
  <c r="N9" i="60"/>
  <c r="O8" i="60"/>
  <c r="C155" i="61"/>
  <c r="BG7" i="61"/>
  <c r="B123" i="61"/>
  <c r="AL9" i="61"/>
  <c r="AM8" i="61"/>
  <c r="B178" i="61"/>
  <c r="BQ8" i="61"/>
  <c r="BP9" i="61"/>
  <c r="AS8" i="58"/>
  <c r="C134" i="58" s="1"/>
  <c r="B200" i="61"/>
  <c r="CB9" i="61"/>
  <c r="CC8" i="61"/>
  <c r="B211" i="61"/>
  <c r="CH9" i="61"/>
  <c r="CI8" i="61"/>
  <c r="BK9" i="61"/>
  <c r="BJ10" i="61"/>
  <c r="B168" i="61"/>
  <c r="B156" i="61"/>
  <c r="BE8" i="61"/>
  <c r="BD9" i="61"/>
  <c r="C79" i="61"/>
  <c r="Q8" i="61"/>
  <c r="C189" i="61"/>
  <c r="BY8" i="61"/>
  <c r="B189" i="57"/>
  <c r="BG7" i="57"/>
  <c r="B112" i="57"/>
  <c r="AR9" i="58"/>
  <c r="B135" i="58" s="1"/>
  <c r="C47" i="60"/>
  <c r="CH9" i="60"/>
  <c r="CI9" i="60" s="1"/>
  <c r="C166" i="60"/>
  <c r="BM7" i="61"/>
  <c r="C166" i="61"/>
  <c r="C67" i="61"/>
  <c r="K7" i="61"/>
  <c r="B80" i="61"/>
  <c r="N10" i="61"/>
  <c r="O9" i="61"/>
  <c r="B190" i="61"/>
  <c r="BV10" i="61"/>
  <c r="BW9" i="61"/>
  <c r="B90" i="60"/>
  <c r="T9" i="60"/>
  <c r="U8" i="60"/>
  <c r="B211" i="60"/>
  <c r="AO7" i="60"/>
  <c r="C78" i="61"/>
  <c r="Q7" i="61"/>
  <c r="AS8" i="61"/>
  <c r="B134" i="61"/>
  <c r="AR9" i="61"/>
  <c r="C111" i="61"/>
  <c r="AI7" i="61"/>
  <c r="B146" i="61"/>
  <c r="AX10" i="61"/>
  <c r="B68" i="61"/>
  <c r="H9" i="61"/>
  <c r="I8" i="61"/>
  <c r="C177" i="61"/>
  <c r="BS7" i="61"/>
  <c r="C122" i="61"/>
  <c r="AO7" i="61"/>
  <c r="B156" i="60"/>
  <c r="BD9" i="60"/>
  <c r="BE8" i="60"/>
  <c r="C167" i="60"/>
  <c r="BM8" i="60"/>
  <c r="B101" i="60"/>
  <c r="Z9" i="60"/>
  <c r="AA8" i="60"/>
  <c r="C56" i="60"/>
  <c r="E7" i="60"/>
  <c r="C67" i="60"/>
  <c r="K7" i="60"/>
  <c r="C188" i="60"/>
  <c r="BY7" i="60"/>
  <c r="AI8" i="57"/>
  <c r="AF9" i="57"/>
  <c r="U8" i="58"/>
  <c r="C90" i="58" s="1"/>
  <c r="F44" i="60"/>
  <c r="CH10" i="60"/>
  <c r="B9" i="60"/>
  <c r="C8" i="60"/>
  <c r="B57" i="60"/>
  <c r="C52" i="60"/>
  <c r="C123" i="60"/>
  <c r="B189" i="60"/>
  <c r="BV9" i="60"/>
  <c r="BW8" i="60"/>
  <c r="C144" i="60"/>
  <c r="BA7" i="60"/>
  <c r="BJ10" i="60"/>
  <c r="BK9" i="60"/>
  <c r="B168" i="60"/>
  <c r="C51" i="60"/>
  <c r="C111" i="60"/>
  <c r="AI7" i="60"/>
  <c r="C48" i="60"/>
  <c r="B68" i="60"/>
  <c r="H9" i="60"/>
  <c r="I8" i="60"/>
  <c r="B200" i="60"/>
  <c r="CB9" i="60"/>
  <c r="CC8" i="60"/>
  <c r="B113" i="60"/>
  <c r="AF10" i="60"/>
  <c r="AG9" i="60"/>
  <c r="AU7" i="58"/>
  <c r="E44" i="60"/>
  <c r="C50" i="60"/>
  <c r="C49" i="60"/>
  <c r="C100" i="60"/>
  <c r="AC7" i="60"/>
  <c r="B124" i="60"/>
  <c r="AL10" i="60"/>
  <c r="AM9" i="60"/>
  <c r="B145" i="60"/>
  <c r="AX9" i="60"/>
  <c r="AY8" i="60"/>
  <c r="B189" i="55"/>
  <c r="BQ8" i="58"/>
  <c r="BS8" i="58" s="1"/>
  <c r="CK7" i="57"/>
  <c r="BY7" i="57"/>
  <c r="AR10" i="57"/>
  <c r="B136" i="57" s="1"/>
  <c r="BS7" i="58"/>
  <c r="AS9" i="57"/>
  <c r="AU9" i="57" s="1"/>
  <c r="AI7" i="57"/>
  <c r="BY8" i="55"/>
  <c r="N10" i="56"/>
  <c r="O10" i="56" s="1"/>
  <c r="O9" i="56"/>
  <c r="Q9" i="56" s="1"/>
  <c r="K7" i="57"/>
  <c r="C67" i="56"/>
  <c r="T9" i="58"/>
  <c r="B91" i="58" s="1"/>
  <c r="C100" i="55"/>
  <c r="C155" i="56"/>
  <c r="E155" i="56" s="1"/>
  <c r="W7" i="58"/>
  <c r="C100" i="58"/>
  <c r="AC7" i="58"/>
  <c r="C111" i="58"/>
  <c r="AI7" i="58"/>
  <c r="Q7" i="58"/>
  <c r="C78" i="58"/>
  <c r="B102" i="58"/>
  <c r="Z10" i="58"/>
  <c r="AA9" i="58"/>
  <c r="E44" i="58"/>
  <c r="B57" i="58"/>
  <c r="B9" i="58"/>
  <c r="C8" i="58"/>
  <c r="C67" i="58"/>
  <c r="K7" i="58"/>
  <c r="AU7" i="55"/>
  <c r="C199" i="56"/>
  <c r="I8" i="56"/>
  <c r="C68" i="56" s="1"/>
  <c r="H9" i="57"/>
  <c r="B69" i="57" s="1"/>
  <c r="BW8" i="57"/>
  <c r="BY8" i="57" s="1"/>
  <c r="I8" i="57"/>
  <c r="K8" i="57" s="1"/>
  <c r="B179" i="58"/>
  <c r="BQ9" i="58"/>
  <c r="C188" i="58"/>
  <c r="BY7" i="58"/>
  <c r="B211" i="57"/>
  <c r="CH9" i="57"/>
  <c r="B200" i="58"/>
  <c r="CB9" i="58"/>
  <c r="CC8" i="58"/>
  <c r="CE7" i="58"/>
  <c r="C199" i="58"/>
  <c r="B167" i="58"/>
  <c r="BK8" i="58"/>
  <c r="BJ9" i="58"/>
  <c r="B79" i="58"/>
  <c r="N9" i="58"/>
  <c r="O8" i="58"/>
  <c r="C122" i="58"/>
  <c r="AO7" i="58"/>
  <c r="C49" i="58"/>
  <c r="C48" i="58"/>
  <c r="B145" i="58"/>
  <c r="AY8" i="58"/>
  <c r="AX9" i="58"/>
  <c r="B112" i="58"/>
  <c r="AF9" i="58"/>
  <c r="AG8" i="58"/>
  <c r="B211" i="58"/>
  <c r="CH9" i="58"/>
  <c r="CI8" i="58"/>
  <c r="B123" i="58"/>
  <c r="AL9" i="58"/>
  <c r="AM8" i="58"/>
  <c r="C47" i="58"/>
  <c r="BJ9" i="57"/>
  <c r="BK9" i="57" s="1"/>
  <c r="BK8" i="57"/>
  <c r="BM8" i="57" s="1"/>
  <c r="C56" i="58"/>
  <c r="E7" i="58"/>
  <c r="H9" i="58"/>
  <c r="I8" i="58"/>
  <c r="B68" i="58"/>
  <c r="C166" i="58"/>
  <c r="BM7" i="58"/>
  <c r="C51" i="58"/>
  <c r="BV9" i="55"/>
  <c r="B190" i="55" s="1"/>
  <c r="B178" i="55"/>
  <c r="BD9" i="56"/>
  <c r="BD10" i="56" s="1"/>
  <c r="BE8" i="56"/>
  <c r="C156" i="56" s="1"/>
  <c r="E156" i="56" s="1"/>
  <c r="CB9" i="57"/>
  <c r="CC9" i="57" s="1"/>
  <c r="CC8" i="57"/>
  <c r="CE8" i="57" s="1"/>
  <c r="B189" i="58"/>
  <c r="BV9" i="58"/>
  <c r="BW8" i="58"/>
  <c r="C144" i="58"/>
  <c r="BA7" i="58"/>
  <c r="B156" i="58"/>
  <c r="BD9" i="58"/>
  <c r="BE8" i="58"/>
  <c r="C155" i="58"/>
  <c r="BG7" i="58"/>
  <c r="C210" i="58"/>
  <c r="CK7" i="58"/>
  <c r="C101" i="58"/>
  <c r="AC8" i="58"/>
  <c r="C50" i="58"/>
  <c r="C52" i="58"/>
  <c r="C89" i="57"/>
  <c r="E89" i="57" s="1"/>
  <c r="W7" i="57"/>
  <c r="C133" i="57"/>
  <c r="AU7" i="57"/>
  <c r="AI7" i="56"/>
  <c r="C111" i="56"/>
  <c r="AX9" i="57"/>
  <c r="AY8" i="57"/>
  <c r="B145" i="57"/>
  <c r="B101" i="57"/>
  <c r="Z9" i="57"/>
  <c r="AA8" i="57"/>
  <c r="AY8" i="55"/>
  <c r="BA8" i="55" s="1"/>
  <c r="C134" i="57"/>
  <c r="AU8" i="57"/>
  <c r="C78" i="57"/>
  <c r="E78" i="57" s="1"/>
  <c r="Q7" i="57"/>
  <c r="B200" i="56"/>
  <c r="CC8" i="56"/>
  <c r="CB9" i="56"/>
  <c r="E44" i="57"/>
  <c r="BU27" i="2" s="1"/>
  <c r="B79" i="57"/>
  <c r="N9" i="57"/>
  <c r="O8" i="57"/>
  <c r="C177" i="57"/>
  <c r="BS7" i="57"/>
  <c r="AC7" i="57"/>
  <c r="C100" i="57"/>
  <c r="E100" i="57" s="1"/>
  <c r="C123" i="57"/>
  <c r="B156" i="57"/>
  <c r="BD9" i="57"/>
  <c r="BE8" i="57"/>
  <c r="C122" i="57"/>
  <c r="AO7" i="57"/>
  <c r="C144" i="57"/>
  <c r="BA7" i="57"/>
  <c r="C57" i="57"/>
  <c r="E8" i="57"/>
  <c r="C56" i="57"/>
  <c r="E7" i="57"/>
  <c r="B58" i="57"/>
  <c r="B10" i="57"/>
  <c r="C9" i="57"/>
  <c r="AX9" i="55"/>
  <c r="AX10" i="55" s="1"/>
  <c r="C188" i="55"/>
  <c r="B90" i="55"/>
  <c r="BQ8" i="55"/>
  <c r="BS8" i="55" s="1"/>
  <c r="W7" i="55"/>
  <c r="C211" i="57"/>
  <c r="CK8" i="57"/>
  <c r="C166" i="57"/>
  <c r="BM7" i="57"/>
  <c r="B190" i="57"/>
  <c r="BW9" i="57"/>
  <c r="BV10" i="57"/>
  <c r="C199" i="57"/>
  <c r="CE7" i="57"/>
  <c r="B112" i="56"/>
  <c r="AG8" i="56"/>
  <c r="AF9" i="56"/>
  <c r="B178" i="57"/>
  <c r="BP9" i="57"/>
  <c r="BQ8" i="57"/>
  <c r="B90" i="57"/>
  <c r="T9" i="57"/>
  <c r="U8" i="57"/>
  <c r="B101" i="56"/>
  <c r="Z9" i="56"/>
  <c r="AA8" i="56"/>
  <c r="B146" i="56"/>
  <c r="AX10" i="56"/>
  <c r="AY9" i="56"/>
  <c r="C79" i="56"/>
  <c r="Q8" i="56"/>
  <c r="C188" i="56"/>
  <c r="BY7" i="56"/>
  <c r="C56" i="55"/>
  <c r="B167" i="56"/>
  <c r="BJ9" i="56"/>
  <c r="BK8" i="56"/>
  <c r="C122" i="56"/>
  <c r="AO7" i="56"/>
  <c r="H10" i="56"/>
  <c r="I9" i="56"/>
  <c r="C177" i="56"/>
  <c r="BS7" i="56"/>
  <c r="C133" i="56"/>
  <c r="E133" i="56" s="1"/>
  <c r="AU7" i="56"/>
  <c r="C89" i="56"/>
  <c r="W7" i="56"/>
  <c r="C144" i="56"/>
  <c r="BA7" i="56"/>
  <c r="C210" i="56"/>
  <c r="CK7" i="56"/>
  <c r="C56" i="56"/>
  <c r="E56" i="56" s="1"/>
  <c r="E7" i="56"/>
  <c r="B211" i="56"/>
  <c r="CI8" i="56"/>
  <c r="CH9" i="56"/>
  <c r="C166" i="56"/>
  <c r="BM7" i="56"/>
  <c r="B123" i="56"/>
  <c r="AM8" i="56"/>
  <c r="AL9" i="56"/>
  <c r="C78" i="56"/>
  <c r="Q7" i="56"/>
  <c r="B9" i="56"/>
  <c r="C8" i="56"/>
  <c r="B57" i="56"/>
  <c r="BP9" i="56"/>
  <c r="BQ8" i="56"/>
  <c r="B178" i="56"/>
  <c r="B134" i="56"/>
  <c r="AR9" i="56"/>
  <c r="AS8" i="56"/>
  <c r="T9" i="56"/>
  <c r="U8" i="56"/>
  <c r="B90" i="56"/>
  <c r="B189" i="56"/>
  <c r="BV9" i="56"/>
  <c r="BW8" i="56"/>
  <c r="C100" i="56"/>
  <c r="E100" i="56" s="1"/>
  <c r="AC7" i="56"/>
  <c r="C145" i="56"/>
  <c r="BA8" i="56"/>
  <c r="B200" i="55"/>
  <c r="CB9" i="55"/>
  <c r="CC8" i="55"/>
  <c r="B211" i="55"/>
  <c r="CH9" i="55"/>
  <c r="CI8" i="55"/>
  <c r="B101" i="55"/>
  <c r="AA8" i="55"/>
  <c r="Z9" i="55"/>
  <c r="C50" i="55"/>
  <c r="C155" i="55"/>
  <c r="BG7" i="55"/>
  <c r="C51" i="55"/>
  <c r="B134" i="55"/>
  <c r="AR9" i="55"/>
  <c r="AS8" i="55"/>
  <c r="C78" i="55"/>
  <c r="Q7" i="55"/>
  <c r="AL9" i="55"/>
  <c r="AM8" i="55"/>
  <c r="B123" i="55"/>
  <c r="C49" i="55"/>
  <c r="C90" i="55"/>
  <c r="W8" i="55"/>
  <c r="B112" i="55"/>
  <c r="AG8" i="55"/>
  <c r="AF9" i="55"/>
  <c r="B156" i="55"/>
  <c r="BE8" i="55"/>
  <c r="BD9" i="55"/>
  <c r="B79" i="55"/>
  <c r="N9" i="55"/>
  <c r="O8" i="55"/>
  <c r="C199" i="55"/>
  <c r="CE7" i="55"/>
  <c r="C52" i="55"/>
  <c r="C57" i="55"/>
  <c r="E8" i="55"/>
  <c r="B167" i="55"/>
  <c r="BJ9" i="55"/>
  <c r="BK8" i="55"/>
  <c r="C48" i="55"/>
  <c r="F44" i="55"/>
  <c r="C47" i="55"/>
  <c r="B58" i="55"/>
  <c r="B10" i="55"/>
  <c r="C9" i="55"/>
  <c r="C210" i="55"/>
  <c r="CK7" i="55"/>
  <c r="C122" i="55"/>
  <c r="AO7" i="55"/>
  <c r="B68" i="55"/>
  <c r="H9" i="55"/>
  <c r="I8" i="55"/>
  <c r="BP10" i="55"/>
  <c r="BQ9" i="55"/>
  <c r="B179" i="55"/>
  <c r="C166" i="55"/>
  <c r="BM7" i="55"/>
  <c r="A18" i="3"/>
  <c r="N5" i="5"/>
  <c r="A5" i="5"/>
  <c r="A34" i="3"/>
  <c r="A32" i="3"/>
  <c r="A26" i="3"/>
  <c r="A28" i="3"/>
  <c r="A24" i="3"/>
  <c r="A22" i="3"/>
  <c r="A16" i="3"/>
  <c r="A4" i="3"/>
  <c r="A8" i="3"/>
  <c r="A20" i="3"/>
  <c r="BT29" i="2" a="1"/>
  <c r="BT25" i="2" a="1"/>
  <c r="BT25" i="2" l="1"/>
  <c r="BU25" i="2" s="1"/>
  <c r="BT29" i="2"/>
  <c r="BU29" i="2" s="1"/>
  <c r="AR10" i="58"/>
  <c r="C178" i="60"/>
  <c r="C90" i="61"/>
  <c r="E90" i="61" s="1"/>
  <c r="B91" i="55"/>
  <c r="U9" i="55"/>
  <c r="C91" i="55" s="1"/>
  <c r="AR11" i="57"/>
  <c r="AL10" i="57"/>
  <c r="C139" i="64"/>
  <c r="E139" i="64" s="1"/>
  <c r="AU13" i="64"/>
  <c r="B217" i="64"/>
  <c r="CH15" i="64"/>
  <c r="CI14" i="64"/>
  <c r="W13" i="64"/>
  <c r="C95" i="64"/>
  <c r="AI8" i="60"/>
  <c r="B140" i="64"/>
  <c r="AR15" i="64"/>
  <c r="AS14" i="64"/>
  <c r="C216" i="64"/>
  <c r="CK13" i="64"/>
  <c r="AS9" i="60"/>
  <c r="B135" i="60"/>
  <c r="AR10" i="60"/>
  <c r="B96" i="64"/>
  <c r="T15" i="64"/>
  <c r="U14" i="64"/>
  <c r="B63" i="64"/>
  <c r="B15" i="64"/>
  <c r="C14" i="64"/>
  <c r="AM9" i="57"/>
  <c r="C124" i="57" s="1"/>
  <c r="U9" i="61"/>
  <c r="C91" i="61" s="1"/>
  <c r="E91" i="61" s="1"/>
  <c r="B86" i="64"/>
  <c r="O15" i="64"/>
  <c r="B107" i="64"/>
  <c r="Z15" i="64"/>
  <c r="AA14" i="64"/>
  <c r="B195" i="64"/>
  <c r="BV15" i="64"/>
  <c r="BW14" i="64"/>
  <c r="B212" i="60"/>
  <c r="T10" i="61"/>
  <c r="B92" i="61" s="1"/>
  <c r="C167" i="61"/>
  <c r="C117" i="64"/>
  <c r="AI13" i="64"/>
  <c r="C150" i="64"/>
  <c r="E150" i="64" s="1"/>
  <c r="BA13" i="64"/>
  <c r="C185" i="64"/>
  <c r="E185" i="64" s="1"/>
  <c r="BS15" i="64"/>
  <c r="BS16" i="64" s="1"/>
  <c r="BQ16" i="64"/>
  <c r="C161" i="64"/>
  <c r="E161" i="64" s="1"/>
  <c r="BG13" i="64"/>
  <c r="C106" i="64"/>
  <c r="AC13" i="64"/>
  <c r="C106" i="63"/>
  <c r="AC13" i="63"/>
  <c r="C85" i="64"/>
  <c r="Q14" i="64"/>
  <c r="C129" i="64"/>
  <c r="E129" i="64" s="1"/>
  <c r="AO14" i="64"/>
  <c r="B207" i="64"/>
  <c r="CC15" i="64"/>
  <c r="C194" i="64"/>
  <c r="BY13" i="64"/>
  <c r="I15" i="64"/>
  <c r="B75" i="64"/>
  <c r="C173" i="64"/>
  <c r="BM14" i="64"/>
  <c r="B151" i="64"/>
  <c r="AX15" i="64"/>
  <c r="AY14" i="64"/>
  <c r="W8" i="58"/>
  <c r="B174" i="64"/>
  <c r="BK15" i="64"/>
  <c r="B130" i="64"/>
  <c r="AM15" i="64"/>
  <c r="B118" i="64"/>
  <c r="AF15" i="64"/>
  <c r="AG14" i="64"/>
  <c r="C206" i="64"/>
  <c r="CE14" i="64"/>
  <c r="B162" i="64"/>
  <c r="BD15" i="64"/>
  <c r="BE14" i="64"/>
  <c r="C62" i="64"/>
  <c r="E13" i="64"/>
  <c r="C74" i="64"/>
  <c r="K14" i="64"/>
  <c r="AA14" i="63"/>
  <c r="B107" i="63"/>
  <c r="Z15" i="63"/>
  <c r="C195" i="63"/>
  <c r="BY14" i="63"/>
  <c r="Q12" i="62"/>
  <c r="C83" i="62"/>
  <c r="B140" i="63"/>
  <c r="AR15" i="63"/>
  <c r="AS14" i="63"/>
  <c r="C117" i="63"/>
  <c r="E117" i="63" s="1"/>
  <c r="AI13" i="63"/>
  <c r="C152" i="63"/>
  <c r="BA15" i="63"/>
  <c r="BA16" i="63" s="1"/>
  <c r="AY16" i="63"/>
  <c r="B196" i="63"/>
  <c r="BW15" i="63"/>
  <c r="B85" i="63"/>
  <c r="N15" i="63"/>
  <c r="O14" i="63"/>
  <c r="C173" i="63"/>
  <c r="E173" i="63" s="1"/>
  <c r="BM14" i="63"/>
  <c r="AO13" i="63"/>
  <c r="C128" i="63"/>
  <c r="BS14" i="63"/>
  <c r="C184" i="63"/>
  <c r="E184" i="63" s="1"/>
  <c r="AF15" i="63"/>
  <c r="AG14" i="63"/>
  <c r="B118" i="63"/>
  <c r="CK13" i="63"/>
  <c r="C216" i="63"/>
  <c r="C95" i="63"/>
  <c r="W13" i="63"/>
  <c r="C205" i="63"/>
  <c r="CE13" i="63"/>
  <c r="E14" i="63"/>
  <c r="C63" i="63"/>
  <c r="N14" i="62"/>
  <c r="B84" i="62"/>
  <c r="O13" i="62"/>
  <c r="BK15" i="63"/>
  <c r="BK16" i="63" s="1"/>
  <c r="B174" i="63"/>
  <c r="K13" i="63"/>
  <c r="C73" i="63"/>
  <c r="AL15" i="63"/>
  <c r="AM14" i="63"/>
  <c r="B129" i="63"/>
  <c r="BJ14" i="62"/>
  <c r="B172" i="62"/>
  <c r="BK13" i="62"/>
  <c r="CH15" i="63"/>
  <c r="CI14" i="63"/>
  <c r="B217" i="63"/>
  <c r="BG13" i="63"/>
  <c r="C161" i="63"/>
  <c r="C84" i="63"/>
  <c r="Q13" i="63"/>
  <c r="B185" i="63"/>
  <c r="BQ15" i="63"/>
  <c r="BM12" i="62"/>
  <c r="C171" i="62"/>
  <c r="CC14" i="63"/>
  <c r="B206" i="63"/>
  <c r="CB15" i="63"/>
  <c r="C15" i="63"/>
  <c r="B64" i="63"/>
  <c r="C139" i="63"/>
  <c r="AU13" i="63"/>
  <c r="B74" i="63"/>
  <c r="H15" i="63"/>
  <c r="I14" i="63"/>
  <c r="T15" i="63"/>
  <c r="B96" i="63"/>
  <c r="U14" i="63"/>
  <c r="B162" i="63"/>
  <c r="BD15" i="63"/>
  <c r="BE14" i="63"/>
  <c r="CK13" i="62"/>
  <c r="C216" i="62"/>
  <c r="C204" i="62"/>
  <c r="CE12" i="62"/>
  <c r="C193" i="62"/>
  <c r="BY12" i="62"/>
  <c r="C13" i="62"/>
  <c r="B62" i="62"/>
  <c r="B14" i="62"/>
  <c r="C9" i="61"/>
  <c r="B58" i="61"/>
  <c r="B10" i="61"/>
  <c r="B162" i="62"/>
  <c r="BD15" i="62"/>
  <c r="BE14" i="62"/>
  <c r="B205" i="62"/>
  <c r="CB14" i="62"/>
  <c r="CC13" i="62"/>
  <c r="C139" i="62"/>
  <c r="AU13" i="62"/>
  <c r="C149" i="62"/>
  <c r="BA12" i="62"/>
  <c r="B129" i="62"/>
  <c r="AL15" i="62"/>
  <c r="AM14" i="62"/>
  <c r="C57" i="61"/>
  <c r="E8" i="61"/>
  <c r="C73" i="62"/>
  <c r="K13" i="62"/>
  <c r="B140" i="62"/>
  <c r="AR15" i="62"/>
  <c r="AS14" i="62"/>
  <c r="AI13" i="62"/>
  <c r="C117" i="62"/>
  <c r="E117" i="62" s="1"/>
  <c r="B95" i="62"/>
  <c r="T14" i="62"/>
  <c r="U13" i="62"/>
  <c r="C183" i="62"/>
  <c r="BS13" i="62"/>
  <c r="AC12" i="62"/>
  <c r="C105" i="62"/>
  <c r="C101" i="61"/>
  <c r="AC8" i="61"/>
  <c r="BP10" i="60"/>
  <c r="BQ9" i="60"/>
  <c r="AS9" i="58"/>
  <c r="C135" i="58" s="1"/>
  <c r="C128" i="62"/>
  <c r="AO13" i="62"/>
  <c r="B217" i="62"/>
  <c r="CH15" i="62"/>
  <c r="CI14" i="62"/>
  <c r="B106" i="62"/>
  <c r="AA13" i="62"/>
  <c r="Z14" i="62"/>
  <c r="C94" i="62"/>
  <c r="E94" i="62" s="1"/>
  <c r="W12" i="62"/>
  <c r="AA9" i="61"/>
  <c r="B102" i="61"/>
  <c r="Z10" i="61"/>
  <c r="I14" i="62"/>
  <c r="B74" i="62"/>
  <c r="H15" i="62"/>
  <c r="C161" i="62"/>
  <c r="BG13" i="62"/>
  <c r="B118" i="62"/>
  <c r="AF15" i="62"/>
  <c r="AG14" i="62"/>
  <c r="BV14" i="62"/>
  <c r="BW13" i="62"/>
  <c r="B194" i="62"/>
  <c r="B184" i="62"/>
  <c r="BP15" i="62"/>
  <c r="BQ14" i="62"/>
  <c r="E12" i="62"/>
  <c r="C61" i="62"/>
  <c r="AX14" i="62"/>
  <c r="B150" i="62"/>
  <c r="AY13" i="62"/>
  <c r="B135" i="61"/>
  <c r="AR10" i="61"/>
  <c r="AS9" i="61"/>
  <c r="C80" i="61"/>
  <c r="Q9" i="61"/>
  <c r="C200" i="61"/>
  <c r="CE8" i="61"/>
  <c r="B179" i="61"/>
  <c r="BP10" i="61"/>
  <c r="BQ9" i="61"/>
  <c r="AL10" i="61"/>
  <c r="B124" i="61"/>
  <c r="AM9" i="61"/>
  <c r="Q8" i="60"/>
  <c r="C79" i="60"/>
  <c r="C112" i="61"/>
  <c r="AI8" i="61"/>
  <c r="AU8" i="58"/>
  <c r="C90" i="60"/>
  <c r="W8" i="60"/>
  <c r="BY9" i="61"/>
  <c r="C190" i="61"/>
  <c r="B81" i="61"/>
  <c r="O10" i="61"/>
  <c r="N11" i="61"/>
  <c r="B201" i="61"/>
  <c r="CB10" i="61"/>
  <c r="CC9" i="61"/>
  <c r="C178" i="61"/>
  <c r="BS8" i="61"/>
  <c r="B80" i="60"/>
  <c r="N10" i="60"/>
  <c r="O9" i="60"/>
  <c r="B113" i="61"/>
  <c r="AF10" i="61"/>
  <c r="AG9" i="61"/>
  <c r="C53" i="60"/>
  <c r="C68" i="61"/>
  <c r="K8" i="61"/>
  <c r="B147" i="61"/>
  <c r="AX11" i="61"/>
  <c r="AY10" i="61"/>
  <c r="C134" i="61"/>
  <c r="AU8" i="61"/>
  <c r="B91" i="60"/>
  <c r="T10" i="60"/>
  <c r="U9" i="60"/>
  <c r="B191" i="61"/>
  <c r="BV11" i="61"/>
  <c r="BW10" i="61"/>
  <c r="B157" i="61"/>
  <c r="BD10" i="61"/>
  <c r="BE9" i="61"/>
  <c r="B169" i="61"/>
  <c r="BJ11" i="61"/>
  <c r="BK10" i="61"/>
  <c r="C211" i="61"/>
  <c r="CK8" i="61"/>
  <c r="B69" i="61"/>
  <c r="I9" i="61"/>
  <c r="H10" i="61"/>
  <c r="BA9" i="61"/>
  <c r="C146" i="61"/>
  <c r="W9" i="61"/>
  <c r="C156" i="61"/>
  <c r="BG8" i="61"/>
  <c r="C168" i="61"/>
  <c r="BM9" i="61"/>
  <c r="B212" i="61"/>
  <c r="CI9" i="61"/>
  <c r="CH10" i="61"/>
  <c r="C123" i="61"/>
  <c r="AO8" i="61"/>
  <c r="K8" i="60"/>
  <c r="C68" i="60"/>
  <c r="C124" i="60"/>
  <c r="AO9" i="60"/>
  <c r="B69" i="60"/>
  <c r="H10" i="60"/>
  <c r="I9" i="60"/>
  <c r="C168" i="60"/>
  <c r="BM9" i="60"/>
  <c r="B58" i="60"/>
  <c r="B10" i="60"/>
  <c r="C9" i="60"/>
  <c r="B157" i="60"/>
  <c r="BD10" i="60"/>
  <c r="BE9" i="60"/>
  <c r="C145" i="60"/>
  <c r="BA8" i="60"/>
  <c r="B125" i="60"/>
  <c r="AL11" i="60"/>
  <c r="AM10" i="60"/>
  <c r="B201" i="60"/>
  <c r="CB10" i="60"/>
  <c r="CC9" i="60"/>
  <c r="B169" i="60"/>
  <c r="BJ11" i="60"/>
  <c r="BK10" i="60"/>
  <c r="C189" i="60"/>
  <c r="BY8" i="60"/>
  <c r="C212" i="60"/>
  <c r="CK9" i="60"/>
  <c r="C101" i="60"/>
  <c r="AC8" i="60"/>
  <c r="B114" i="60"/>
  <c r="AF11" i="60"/>
  <c r="AG10" i="60"/>
  <c r="C57" i="60"/>
  <c r="E8" i="60"/>
  <c r="C156" i="60"/>
  <c r="BG8" i="60"/>
  <c r="C200" i="60"/>
  <c r="CE8" i="60"/>
  <c r="B146" i="60"/>
  <c r="AY9" i="60"/>
  <c r="AX10" i="60"/>
  <c r="C113" i="60"/>
  <c r="AI9" i="60"/>
  <c r="B190" i="60"/>
  <c r="BV10" i="60"/>
  <c r="BW9" i="60"/>
  <c r="B213" i="60"/>
  <c r="CH11" i="60"/>
  <c r="CI10" i="60"/>
  <c r="AF10" i="57"/>
  <c r="AG9" i="57"/>
  <c r="B113" i="57"/>
  <c r="B102" i="60"/>
  <c r="AA9" i="60"/>
  <c r="Z10" i="60"/>
  <c r="B81" i="56"/>
  <c r="AS10" i="57"/>
  <c r="C136" i="57" s="1"/>
  <c r="BG8" i="56"/>
  <c r="U9" i="58"/>
  <c r="W9" i="58" s="1"/>
  <c r="C178" i="58"/>
  <c r="BE9" i="56"/>
  <c r="C157" i="56" s="1"/>
  <c r="E157" i="56" s="1"/>
  <c r="N11" i="56"/>
  <c r="N12" i="56" s="1"/>
  <c r="AY9" i="55"/>
  <c r="BA9" i="55" s="1"/>
  <c r="B146" i="55"/>
  <c r="C80" i="56"/>
  <c r="B157" i="56"/>
  <c r="K8" i="56"/>
  <c r="C135" i="57"/>
  <c r="T10" i="58"/>
  <c r="B92" i="58" s="1"/>
  <c r="C145" i="55"/>
  <c r="C200" i="57"/>
  <c r="B168" i="57"/>
  <c r="C189" i="57"/>
  <c r="C167" i="57"/>
  <c r="C178" i="55"/>
  <c r="C68" i="57"/>
  <c r="BJ10" i="57"/>
  <c r="BK10" i="57" s="1"/>
  <c r="CB10" i="57"/>
  <c r="B202" i="57" s="1"/>
  <c r="C211" i="58"/>
  <c r="CK8" i="58"/>
  <c r="BW9" i="55"/>
  <c r="C190" i="55" s="1"/>
  <c r="I9" i="57"/>
  <c r="C69" i="57" s="1"/>
  <c r="B190" i="58"/>
  <c r="BV10" i="58"/>
  <c r="BW9" i="58"/>
  <c r="B69" i="58"/>
  <c r="H10" i="58"/>
  <c r="I9" i="58"/>
  <c r="C123" i="58"/>
  <c r="AO8" i="58"/>
  <c r="B212" i="58"/>
  <c r="CH10" i="58"/>
  <c r="CI9" i="58"/>
  <c r="B168" i="58"/>
  <c r="BJ10" i="58"/>
  <c r="BK9" i="58"/>
  <c r="C189" i="58"/>
  <c r="BY8" i="58"/>
  <c r="B180" i="58"/>
  <c r="BP11" i="58"/>
  <c r="BQ10" i="58"/>
  <c r="BV10" i="55"/>
  <c r="B191" i="55" s="1"/>
  <c r="B201" i="57"/>
  <c r="H10" i="57"/>
  <c r="B70" i="57" s="1"/>
  <c r="C156" i="58"/>
  <c r="BG8" i="58"/>
  <c r="B124" i="58"/>
  <c r="AL10" i="58"/>
  <c r="AM9" i="58"/>
  <c r="B146" i="58"/>
  <c r="AX10" i="58"/>
  <c r="AY9" i="58"/>
  <c r="Q8" i="58"/>
  <c r="C79" i="58"/>
  <c r="C167" i="58"/>
  <c r="BM8" i="58"/>
  <c r="B212" i="57"/>
  <c r="CI9" i="57"/>
  <c r="CH10" i="57"/>
  <c r="C68" i="58"/>
  <c r="K8" i="58"/>
  <c r="B113" i="58"/>
  <c r="AF10" i="58"/>
  <c r="AG9" i="58"/>
  <c r="B201" i="58"/>
  <c r="CB10" i="58"/>
  <c r="CC9" i="58"/>
  <c r="B58" i="58"/>
  <c r="C9" i="58"/>
  <c r="B10" i="58"/>
  <c r="B103" i="58"/>
  <c r="AA10" i="58"/>
  <c r="Z11" i="58"/>
  <c r="B157" i="58"/>
  <c r="BE9" i="58"/>
  <c r="BD10" i="58"/>
  <c r="C53" i="58"/>
  <c r="C112" i="58"/>
  <c r="AI8" i="58"/>
  <c r="C145" i="58"/>
  <c r="BA8" i="58"/>
  <c r="N10" i="58"/>
  <c r="B80" i="58"/>
  <c r="O9" i="58"/>
  <c r="CE8" i="58"/>
  <c r="C200" i="58"/>
  <c r="C179" i="58"/>
  <c r="BS9" i="58"/>
  <c r="B136" i="58"/>
  <c r="AR11" i="58"/>
  <c r="AS10" i="58"/>
  <c r="C57" i="58"/>
  <c r="E8" i="58"/>
  <c r="C102" i="58"/>
  <c r="AC9" i="58"/>
  <c r="C201" i="57"/>
  <c r="CE9" i="57"/>
  <c r="B125" i="57"/>
  <c r="AL11" i="57"/>
  <c r="AM10" i="57"/>
  <c r="B146" i="57"/>
  <c r="AY9" i="57"/>
  <c r="AX10" i="57"/>
  <c r="C178" i="57"/>
  <c r="BS8" i="57"/>
  <c r="C190" i="57"/>
  <c r="BY9" i="57"/>
  <c r="BG8" i="57"/>
  <c r="C156" i="57"/>
  <c r="AO9" i="57"/>
  <c r="CC9" i="56"/>
  <c r="CB10" i="56"/>
  <c r="B201" i="56"/>
  <c r="B137" i="57"/>
  <c r="AR12" i="57"/>
  <c r="AS11" i="57"/>
  <c r="BM9" i="57"/>
  <c r="C168" i="57"/>
  <c r="B91" i="57"/>
  <c r="T10" i="57"/>
  <c r="U9" i="57"/>
  <c r="B191" i="57"/>
  <c r="BV11" i="57"/>
  <c r="BW10" i="57"/>
  <c r="B179" i="57"/>
  <c r="BP10" i="57"/>
  <c r="BQ9" i="57"/>
  <c r="AF10" i="56"/>
  <c r="AG9" i="56"/>
  <c r="B113" i="56"/>
  <c r="B157" i="57"/>
  <c r="BD10" i="57"/>
  <c r="BE9" i="57"/>
  <c r="C79" i="57"/>
  <c r="E79" i="57" s="1"/>
  <c r="Q8" i="57"/>
  <c r="C200" i="56"/>
  <c r="CE8" i="56"/>
  <c r="C101" i="57"/>
  <c r="E101" i="57" s="1"/>
  <c r="AC8" i="57"/>
  <c r="B59" i="57"/>
  <c r="C10" i="57"/>
  <c r="B11" i="57"/>
  <c r="C90" i="57"/>
  <c r="E90" i="57" s="1"/>
  <c r="W8" i="57"/>
  <c r="AI8" i="56"/>
  <c r="C112" i="56"/>
  <c r="C58" i="57"/>
  <c r="E9" i="57"/>
  <c r="B80" i="57"/>
  <c r="N10" i="57"/>
  <c r="O9" i="57"/>
  <c r="B102" i="57"/>
  <c r="Z10" i="57"/>
  <c r="AA9" i="57"/>
  <c r="C145" i="57"/>
  <c r="BA8" i="57"/>
  <c r="B124" i="56"/>
  <c r="AM9" i="56"/>
  <c r="AL10" i="56"/>
  <c r="C90" i="56"/>
  <c r="W8" i="56"/>
  <c r="BD11" i="56"/>
  <c r="BE10" i="56"/>
  <c r="B158" i="56"/>
  <c r="B190" i="56"/>
  <c r="BV10" i="56"/>
  <c r="BW9" i="56"/>
  <c r="B91" i="56"/>
  <c r="U9" i="56"/>
  <c r="T10" i="56"/>
  <c r="E8" i="56"/>
  <c r="C57" i="56"/>
  <c r="E57" i="56" s="1"/>
  <c r="C211" i="56"/>
  <c r="CK8" i="56"/>
  <c r="B168" i="56"/>
  <c r="BJ10" i="56"/>
  <c r="BK9" i="56"/>
  <c r="C146" i="56"/>
  <c r="BA9" i="56"/>
  <c r="Z10" i="56"/>
  <c r="AA9" i="56"/>
  <c r="B102" i="56"/>
  <c r="B135" i="56"/>
  <c r="AR10" i="56"/>
  <c r="AS9" i="56"/>
  <c r="B179" i="56"/>
  <c r="BP10" i="56"/>
  <c r="BQ9" i="56"/>
  <c r="B70" i="56"/>
  <c r="H11" i="56"/>
  <c r="I10" i="56"/>
  <c r="C189" i="56"/>
  <c r="BY8" i="56"/>
  <c r="C123" i="56"/>
  <c r="AO8" i="56"/>
  <c r="B212" i="56"/>
  <c r="CI9" i="56"/>
  <c r="CH10" i="56"/>
  <c r="C167" i="56"/>
  <c r="BM8" i="56"/>
  <c r="AC8" i="56"/>
  <c r="C101" i="56"/>
  <c r="E101" i="56" s="1"/>
  <c r="C134" i="56"/>
  <c r="E134" i="56" s="1"/>
  <c r="AU8" i="56"/>
  <c r="C178" i="56"/>
  <c r="BS8" i="56"/>
  <c r="B10" i="56"/>
  <c r="C9" i="56"/>
  <c r="B58" i="56"/>
  <c r="C81" i="56"/>
  <c r="Q10" i="56"/>
  <c r="K9" i="56"/>
  <c r="C69" i="56"/>
  <c r="B147" i="56"/>
  <c r="AX11" i="56"/>
  <c r="AY10" i="56"/>
  <c r="B180" i="55"/>
  <c r="BQ10" i="55"/>
  <c r="BP11" i="55"/>
  <c r="C156" i="55"/>
  <c r="BG8" i="55"/>
  <c r="C211" i="55"/>
  <c r="CK8" i="55"/>
  <c r="C53" i="55"/>
  <c r="B168" i="55"/>
  <c r="BK9" i="55"/>
  <c r="BJ10" i="55"/>
  <c r="C134" i="55"/>
  <c r="AU8" i="55"/>
  <c r="B147" i="55"/>
  <c r="AX11" i="55"/>
  <c r="AY10" i="55"/>
  <c r="B102" i="55"/>
  <c r="Z10" i="55"/>
  <c r="AA9" i="55"/>
  <c r="B69" i="55"/>
  <c r="H10" i="55"/>
  <c r="I9" i="55"/>
  <c r="C58" i="55"/>
  <c r="E9" i="55"/>
  <c r="B92" i="55"/>
  <c r="U10" i="55"/>
  <c r="T11" i="55"/>
  <c r="B113" i="55"/>
  <c r="AF10" i="55"/>
  <c r="AG9" i="55"/>
  <c r="B124" i="55"/>
  <c r="AM9" i="55"/>
  <c r="AL10" i="55"/>
  <c r="B135" i="55"/>
  <c r="AR10" i="55"/>
  <c r="AS9" i="55"/>
  <c r="C101" i="55"/>
  <c r="AC8" i="55"/>
  <c r="C167" i="55"/>
  <c r="BM8" i="55"/>
  <c r="C79" i="55"/>
  <c r="Q8" i="55"/>
  <c r="B201" i="55"/>
  <c r="CB10" i="55"/>
  <c r="CC9" i="55"/>
  <c r="C68" i="55"/>
  <c r="K8" i="55"/>
  <c r="B80" i="55"/>
  <c r="N10" i="55"/>
  <c r="O9" i="55"/>
  <c r="C123" i="55"/>
  <c r="AO8" i="55"/>
  <c r="B212" i="55"/>
  <c r="CH10" i="55"/>
  <c r="CI9" i="55"/>
  <c r="C179" i="55"/>
  <c r="BS9" i="55"/>
  <c r="B59" i="55"/>
  <c r="B11" i="55"/>
  <c r="C10" i="55"/>
  <c r="B157" i="55"/>
  <c r="BD10" i="55"/>
  <c r="BE9" i="55"/>
  <c r="C112" i="55"/>
  <c r="AI8" i="55"/>
  <c r="C200" i="55"/>
  <c r="CE8" i="55"/>
  <c r="AM71" i="3"/>
  <c r="AM61" i="3"/>
  <c r="AJ71" i="3"/>
  <c r="AJ61" i="3"/>
  <c r="AM59" i="3"/>
  <c r="AJ59" i="3"/>
  <c r="AM57" i="3"/>
  <c r="AJ57" i="3"/>
  <c r="AM55" i="3"/>
  <c r="AJ55" i="3"/>
  <c r="B18" i="1"/>
  <c r="B6" i="1"/>
  <c r="BT22" i="64" l="1"/>
  <c r="I183" i="64"/>
  <c r="I180" i="64"/>
  <c r="I179" i="64"/>
  <c r="I178" i="64"/>
  <c r="I181" i="64"/>
  <c r="I182" i="64"/>
  <c r="W9" i="55"/>
  <c r="U10" i="61"/>
  <c r="C92" i="61" s="1"/>
  <c r="E92" i="61" s="1"/>
  <c r="C96" i="64"/>
  <c r="W14" i="64"/>
  <c r="AU14" i="64"/>
  <c r="C140" i="64"/>
  <c r="E140" i="64" s="1"/>
  <c r="B97" i="64"/>
  <c r="U15" i="64"/>
  <c r="U16" i="64" s="1"/>
  <c r="AU9" i="60"/>
  <c r="C135" i="60"/>
  <c r="B141" i="64"/>
  <c r="AS15" i="64"/>
  <c r="AS16" i="64" s="1"/>
  <c r="C217" i="64"/>
  <c r="CK14" i="64"/>
  <c r="B136" i="60"/>
  <c r="AR11" i="60"/>
  <c r="AS10" i="60"/>
  <c r="CI15" i="64"/>
  <c r="B218" i="64"/>
  <c r="B119" i="64"/>
  <c r="AG15" i="64"/>
  <c r="C174" i="64"/>
  <c r="BM15" i="64"/>
  <c r="BM16" i="64" s="1"/>
  <c r="BK16" i="64"/>
  <c r="B152" i="64"/>
  <c r="AY15" i="64"/>
  <c r="C207" i="64"/>
  <c r="CE15" i="64"/>
  <c r="CE16" i="64" s="1"/>
  <c r="CC16" i="64"/>
  <c r="T11" i="61"/>
  <c r="U11" i="61" s="1"/>
  <c r="C107" i="63"/>
  <c r="AC14" i="63"/>
  <c r="C75" i="64"/>
  <c r="K15" i="64"/>
  <c r="K16" i="64" s="1"/>
  <c r="I16" i="64"/>
  <c r="C107" i="64"/>
  <c r="AC14" i="64"/>
  <c r="C146" i="55"/>
  <c r="C162" i="64"/>
  <c r="E162" i="64" s="1"/>
  <c r="BG14" i="64"/>
  <c r="C130" i="64"/>
  <c r="E130" i="64" s="1"/>
  <c r="AO15" i="64"/>
  <c r="AO16" i="64" s="1"/>
  <c r="AM16" i="64"/>
  <c r="C195" i="64"/>
  <c r="BY14" i="64"/>
  <c r="B108" i="64"/>
  <c r="AA15" i="64"/>
  <c r="C86" i="64"/>
  <c r="Q15" i="64"/>
  <c r="Q16" i="64" s="1"/>
  <c r="O16" i="64"/>
  <c r="C63" i="64"/>
  <c r="E14" i="64"/>
  <c r="AU9" i="58"/>
  <c r="AA15" i="63"/>
  <c r="B108" i="63"/>
  <c r="B163" i="64"/>
  <c r="BE15" i="64"/>
  <c r="C118" i="64"/>
  <c r="AI14" i="64"/>
  <c r="BA14" i="64"/>
  <c r="C151" i="64"/>
  <c r="E151" i="64" s="1"/>
  <c r="AY16" i="64"/>
  <c r="B196" i="64"/>
  <c r="BW15" i="64"/>
  <c r="B64" i="64"/>
  <c r="C15" i="64"/>
  <c r="BG14" i="63"/>
  <c r="C162" i="63"/>
  <c r="E15" i="63"/>
  <c r="E16" i="63" s="1"/>
  <c r="C64" i="63"/>
  <c r="C16" i="63"/>
  <c r="BM13" i="62"/>
  <c r="C172" i="62"/>
  <c r="C129" i="63"/>
  <c r="AO14" i="63"/>
  <c r="N15" i="62"/>
  <c r="O14" i="62"/>
  <c r="B85" i="62"/>
  <c r="C196" i="63"/>
  <c r="BY15" i="63"/>
  <c r="BY16" i="63" s="1"/>
  <c r="BW16" i="63"/>
  <c r="B141" i="63"/>
  <c r="AS15" i="63"/>
  <c r="B163" i="63"/>
  <c r="BE15" i="63"/>
  <c r="U15" i="63"/>
  <c r="B97" i="63"/>
  <c r="B207" i="63"/>
  <c r="CC15" i="63"/>
  <c r="CC16" i="63" s="1"/>
  <c r="BS15" i="63"/>
  <c r="BS16" i="63" s="1"/>
  <c r="C185" i="63"/>
  <c r="E185" i="63" s="1"/>
  <c r="B130" i="63"/>
  <c r="AM15" i="63"/>
  <c r="BM15" i="63"/>
  <c r="BM16" i="63" s="1"/>
  <c r="BN22" i="63" s="1"/>
  <c r="C174" i="63"/>
  <c r="E174" i="63" s="1"/>
  <c r="C118" i="63"/>
  <c r="E118" i="63" s="1"/>
  <c r="AI14" i="63"/>
  <c r="C85" i="63"/>
  <c r="Q14" i="63"/>
  <c r="K14" i="63"/>
  <c r="C74" i="63"/>
  <c r="C217" i="63"/>
  <c r="CK14" i="63"/>
  <c r="BJ15" i="62"/>
  <c r="B173" i="62"/>
  <c r="BK14" i="62"/>
  <c r="C84" i="62"/>
  <c r="Q13" i="62"/>
  <c r="AG15" i="63"/>
  <c r="B119" i="63"/>
  <c r="B86" i="63"/>
  <c r="O15" i="63"/>
  <c r="BQ16" i="63"/>
  <c r="C96" i="63"/>
  <c r="W14" i="63"/>
  <c r="B75" i="63"/>
  <c r="I15" i="63"/>
  <c r="I16" i="63" s="1"/>
  <c r="C206" i="63"/>
  <c r="CE14" i="63"/>
  <c r="CI15" i="63"/>
  <c r="B218" i="63"/>
  <c r="AU14" i="63"/>
  <c r="C140" i="63"/>
  <c r="AI14" i="62"/>
  <c r="C118" i="62"/>
  <c r="E118" i="62" s="1"/>
  <c r="C74" i="62"/>
  <c r="K14" i="62"/>
  <c r="B107" i="62"/>
  <c r="Z15" i="62"/>
  <c r="AA14" i="62"/>
  <c r="CI15" i="62"/>
  <c r="B218" i="62"/>
  <c r="U14" i="62"/>
  <c r="B96" i="62"/>
  <c r="T15" i="62"/>
  <c r="C162" i="62"/>
  <c r="BG14" i="62"/>
  <c r="C62" i="62"/>
  <c r="E13" i="62"/>
  <c r="C150" i="62"/>
  <c r="BA13" i="62"/>
  <c r="B119" i="62"/>
  <c r="AG15" i="62"/>
  <c r="C102" i="61"/>
  <c r="AC9" i="61"/>
  <c r="C106" i="62"/>
  <c r="AC13" i="62"/>
  <c r="C140" i="62"/>
  <c r="AU14" i="62"/>
  <c r="C129" i="62"/>
  <c r="AO14" i="62"/>
  <c r="C205" i="62"/>
  <c r="CE13" i="62"/>
  <c r="BE15" i="62"/>
  <c r="BE16" i="62" s="1"/>
  <c r="B163" i="62"/>
  <c r="E9" i="61"/>
  <c r="C58" i="61"/>
  <c r="C184" i="62"/>
  <c r="BS14" i="62"/>
  <c r="C194" i="62"/>
  <c r="BY13" i="62"/>
  <c r="I15" i="62"/>
  <c r="I16" i="62" s="1"/>
  <c r="B75" i="62"/>
  <c r="BS9" i="60"/>
  <c r="C179" i="60"/>
  <c r="B141" i="62"/>
  <c r="AS15" i="62"/>
  <c r="B130" i="62"/>
  <c r="AM15" i="62"/>
  <c r="CB15" i="62"/>
  <c r="B206" i="62"/>
  <c r="CC14" i="62"/>
  <c r="B63" i="62"/>
  <c r="B15" i="62"/>
  <c r="C14" i="62"/>
  <c r="BG9" i="56"/>
  <c r="B151" i="62"/>
  <c r="AX15" i="62"/>
  <c r="AY14" i="62"/>
  <c r="B185" i="62"/>
  <c r="BQ15" i="62"/>
  <c r="B195" i="62"/>
  <c r="BV15" i="62"/>
  <c r="BW14" i="62"/>
  <c r="AA10" i="61"/>
  <c r="B103" i="61"/>
  <c r="Z11" i="61"/>
  <c r="C217" i="62"/>
  <c r="CK14" i="62"/>
  <c r="BQ10" i="60"/>
  <c r="BP11" i="60"/>
  <c r="B180" i="60"/>
  <c r="C95" i="62"/>
  <c r="E95" i="62" s="1"/>
  <c r="W13" i="62"/>
  <c r="C10" i="61"/>
  <c r="B11" i="61"/>
  <c r="B59" i="61"/>
  <c r="C69" i="61"/>
  <c r="K9" i="61"/>
  <c r="C80" i="60"/>
  <c r="Q9" i="60"/>
  <c r="B82" i="61"/>
  <c r="N12" i="61"/>
  <c r="O11" i="61"/>
  <c r="C157" i="61"/>
  <c r="BG9" i="61"/>
  <c r="C191" i="61"/>
  <c r="BY10" i="61"/>
  <c r="T11" i="60"/>
  <c r="U10" i="60"/>
  <c r="B92" i="60"/>
  <c r="C113" i="61"/>
  <c r="AI9" i="61"/>
  <c r="C135" i="61"/>
  <c r="AU9" i="61"/>
  <c r="C212" i="61"/>
  <c r="CK9" i="61"/>
  <c r="C169" i="61"/>
  <c r="BM10" i="61"/>
  <c r="B158" i="61"/>
  <c r="BE10" i="61"/>
  <c r="BD11" i="61"/>
  <c r="BW11" i="61"/>
  <c r="B192" i="61"/>
  <c r="BV12" i="61"/>
  <c r="B114" i="61"/>
  <c r="AF11" i="61"/>
  <c r="AG10" i="61"/>
  <c r="C201" i="61"/>
  <c r="CE9" i="61"/>
  <c r="B125" i="61"/>
  <c r="AM10" i="61"/>
  <c r="AL11" i="61"/>
  <c r="B136" i="61"/>
  <c r="AR11" i="61"/>
  <c r="AS10" i="61"/>
  <c r="C91" i="60"/>
  <c r="W9" i="60"/>
  <c r="AX12" i="61"/>
  <c r="AY11" i="61"/>
  <c r="B148" i="61"/>
  <c r="C124" i="61"/>
  <c r="AO9" i="61"/>
  <c r="B180" i="61"/>
  <c r="BQ10" i="61"/>
  <c r="BP11" i="61"/>
  <c r="B213" i="61"/>
  <c r="CH11" i="61"/>
  <c r="CI10" i="61"/>
  <c r="B81" i="60"/>
  <c r="N11" i="60"/>
  <c r="O10" i="60"/>
  <c r="C81" i="61"/>
  <c r="Q10" i="61"/>
  <c r="AU10" i="57"/>
  <c r="CC10" i="57"/>
  <c r="CE10" i="57" s="1"/>
  <c r="B70" i="61"/>
  <c r="H11" i="61"/>
  <c r="I10" i="61"/>
  <c r="B170" i="61"/>
  <c r="BK11" i="61"/>
  <c r="BJ12" i="61"/>
  <c r="C147" i="61"/>
  <c r="BA10" i="61"/>
  <c r="B202" i="61"/>
  <c r="CC10" i="61"/>
  <c r="CB11" i="61"/>
  <c r="C179" i="61"/>
  <c r="BS9" i="61"/>
  <c r="W10" i="61"/>
  <c r="C213" i="60"/>
  <c r="CK10" i="60"/>
  <c r="C146" i="60"/>
  <c r="BA9" i="60"/>
  <c r="B115" i="60"/>
  <c r="AG11" i="60"/>
  <c r="AF12" i="60"/>
  <c r="C125" i="60"/>
  <c r="AO10" i="60"/>
  <c r="B158" i="60"/>
  <c r="BE10" i="60"/>
  <c r="BD11" i="60"/>
  <c r="B126" i="60"/>
  <c r="AM11" i="60"/>
  <c r="AL12" i="60"/>
  <c r="B59" i="60"/>
  <c r="B11" i="60"/>
  <c r="C10" i="60"/>
  <c r="BJ11" i="57"/>
  <c r="BJ12" i="57" s="1"/>
  <c r="B103" i="60"/>
  <c r="AA10" i="60"/>
  <c r="Z11" i="60"/>
  <c r="C113" i="57"/>
  <c r="AI9" i="57"/>
  <c r="C69" i="60"/>
  <c r="K9" i="60"/>
  <c r="C190" i="60"/>
  <c r="BY9" i="60"/>
  <c r="B170" i="60"/>
  <c r="BK11" i="60"/>
  <c r="BJ12" i="60"/>
  <c r="B202" i="60"/>
  <c r="CB11" i="60"/>
  <c r="CC10" i="60"/>
  <c r="C58" i="60"/>
  <c r="E9" i="60"/>
  <c r="B214" i="60"/>
  <c r="CH12" i="60"/>
  <c r="CI11" i="60"/>
  <c r="B191" i="60"/>
  <c r="BW10" i="60"/>
  <c r="BV11" i="60"/>
  <c r="B169" i="57"/>
  <c r="C102" i="60"/>
  <c r="AC9" i="60"/>
  <c r="B114" i="57"/>
  <c r="AF11" i="57"/>
  <c r="AG10" i="57"/>
  <c r="B147" i="60"/>
  <c r="AX11" i="60"/>
  <c r="AY10" i="60"/>
  <c r="C114" i="60"/>
  <c r="AI10" i="60"/>
  <c r="C169" i="60"/>
  <c r="BM10" i="60"/>
  <c r="C201" i="60"/>
  <c r="CE9" i="60"/>
  <c r="C157" i="60"/>
  <c r="BG9" i="60"/>
  <c r="B70" i="60"/>
  <c r="I10" i="60"/>
  <c r="H11" i="60"/>
  <c r="B82" i="56"/>
  <c r="C91" i="58"/>
  <c r="O11" i="56"/>
  <c r="C82" i="56" s="1"/>
  <c r="T11" i="58"/>
  <c r="T12" i="58" s="1"/>
  <c r="U10" i="58"/>
  <c r="W10" i="58" s="1"/>
  <c r="K9" i="57"/>
  <c r="CB11" i="57"/>
  <c r="B203" i="57" s="1"/>
  <c r="BV11" i="55"/>
  <c r="B192" i="55" s="1"/>
  <c r="BY9" i="55"/>
  <c r="I10" i="57"/>
  <c r="K10" i="57" s="1"/>
  <c r="H11" i="57"/>
  <c r="H12" i="57" s="1"/>
  <c r="C136" i="58"/>
  <c r="AU10" i="58"/>
  <c r="B158" i="58"/>
  <c r="BD11" i="58"/>
  <c r="BE10" i="58"/>
  <c r="B104" i="58"/>
  <c r="Z12" i="58"/>
  <c r="AA11" i="58"/>
  <c r="C58" i="58"/>
  <c r="E9" i="58"/>
  <c r="C113" i="58"/>
  <c r="AI9" i="58"/>
  <c r="B213" i="57"/>
  <c r="CI10" i="57"/>
  <c r="CH11" i="57"/>
  <c r="C146" i="58"/>
  <c r="BA9" i="58"/>
  <c r="B125" i="58"/>
  <c r="AL11" i="58"/>
  <c r="AM10" i="58"/>
  <c r="BW10" i="55"/>
  <c r="BY10" i="55" s="1"/>
  <c r="B137" i="58"/>
  <c r="AR12" i="58"/>
  <c r="AS11" i="58"/>
  <c r="N11" i="58"/>
  <c r="B81" i="58"/>
  <c r="O10" i="58"/>
  <c r="C157" i="58"/>
  <c r="BG9" i="58"/>
  <c r="AC10" i="58"/>
  <c r="C103" i="58"/>
  <c r="C201" i="58"/>
  <c r="CE9" i="58"/>
  <c r="B114" i="58"/>
  <c r="AG10" i="58"/>
  <c r="AF11" i="58"/>
  <c r="CK9" i="57"/>
  <c r="C212" i="57"/>
  <c r="B147" i="58"/>
  <c r="AX11" i="58"/>
  <c r="AY10" i="58"/>
  <c r="C212" i="58"/>
  <c r="CK9" i="58"/>
  <c r="C190" i="58"/>
  <c r="BY9" i="58"/>
  <c r="C92" i="58"/>
  <c r="BS10" i="58"/>
  <c r="C180" i="58"/>
  <c r="C168" i="58"/>
  <c r="BM9" i="58"/>
  <c r="C69" i="58"/>
  <c r="K9" i="58"/>
  <c r="B191" i="58"/>
  <c r="BW10" i="58"/>
  <c r="BV11" i="58"/>
  <c r="B202" i="58"/>
  <c r="CC10" i="58"/>
  <c r="CB11" i="58"/>
  <c r="B213" i="58"/>
  <c r="CH11" i="58"/>
  <c r="CI10" i="58"/>
  <c r="C80" i="58"/>
  <c r="Q9" i="58"/>
  <c r="B11" i="58"/>
  <c r="B59" i="58"/>
  <c r="C10" i="58"/>
  <c r="C124" i="58"/>
  <c r="AO9" i="58"/>
  <c r="B181" i="58"/>
  <c r="BP12" i="58"/>
  <c r="BQ11" i="58"/>
  <c r="BJ11" i="58"/>
  <c r="B169" i="58"/>
  <c r="BK10" i="58"/>
  <c r="B70" i="58"/>
  <c r="I10" i="58"/>
  <c r="H11" i="58"/>
  <c r="C137" i="57"/>
  <c r="AU11" i="57"/>
  <c r="Q9" i="57"/>
  <c r="C80" i="57"/>
  <c r="E80" i="57" s="1"/>
  <c r="B60" i="57"/>
  <c r="C11" i="57"/>
  <c r="B12" i="57"/>
  <c r="C179" i="57"/>
  <c r="BS9" i="57"/>
  <c r="B138" i="57"/>
  <c r="AR13" i="57"/>
  <c r="AS12" i="57"/>
  <c r="CE9" i="56"/>
  <c r="C201" i="56"/>
  <c r="B114" i="56"/>
  <c r="AG10" i="56"/>
  <c r="AF11" i="56"/>
  <c r="B192" i="57"/>
  <c r="BV12" i="57"/>
  <c r="BW11" i="57"/>
  <c r="B202" i="56"/>
  <c r="CB11" i="56"/>
  <c r="CC10" i="56"/>
  <c r="C102" i="57"/>
  <c r="E102" i="57" s="1"/>
  <c r="AC9" i="57"/>
  <c r="N11" i="57"/>
  <c r="O10" i="57"/>
  <c r="B81" i="57"/>
  <c r="C59" i="57"/>
  <c r="E10" i="57"/>
  <c r="C169" i="57"/>
  <c r="BM10" i="57"/>
  <c r="B180" i="57"/>
  <c r="BP11" i="57"/>
  <c r="BQ10" i="57"/>
  <c r="C91" i="57"/>
  <c r="E91" i="57" s="1"/>
  <c r="W9" i="57"/>
  <c r="C125" i="57"/>
  <c r="AO10" i="57"/>
  <c r="BE10" i="57"/>
  <c r="B158" i="57"/>
  <c r="BD11" i="57"/>
  <c r="C146" i="57"/>
  <c r="BA9" i="57"/>
  <c r="B103" i="57"/>
  <c r="AA10" i="57"/>
  <c r="Z11" i="57"/>
  <c r="C157" i="57"/>
  <c r="BG9" i="57"/>
  <c r="C113" i="56"/>
  <c r="AI9" i="56"/>
  <c r="C191" i="57"/>
  <c r="BY10" i="57"/>
  <c r="B92" i="57"/>
  <c r="T11" i="57"/>
  <c r="U10" i="57"/>
  <c r="B147" i="57"/>
  <c r="AX11" i="57"/>
  <c r="AY10" i="57"/>
  <c r="AL12" i="57"/>
  <c r="B126" i="57"/>
  <c r="AM11" i="57"/>
  <c r="CK9" i="56"/>
  <c r="C212" i="56"/>
  <c r="H12" i="56"/>
  <c r="B71" i="56"/>
  <c r="I11" i="56"/>
  <c r="AU9" i="56"/>
  <c r="C135" i="56"/>
  <c r="E135" i="56" s="1"/>
  <c r="C158" i="56"/>
  <c r="E158" i="56" s="1"/>
  <c r="BG10" i="56"/>
  <c r="C147" i="56"/>
  <c r="BA10" i="56"/>
  <c r="C58" i="56"/>
  <c r="E58" i="56" s="1"/>
  <c r="E9" i="56"/>
  <c r="C102" i="56"/>
  <c r="E102" i="56" s="1"/>
  <c r="AC9" i="56"/>
  <c r="C168" i="56"/>
  <c r="BM9" i="56"/>
  <c r="B92" i="56"/>
  <c r="T11" i="56"/>
  <c r="U10" i="56"/>
  <c r="B191" i="56"/>
  <c r="BW10" i="56"/>
  <c r="BV11" i="56"/>
  <c r="B148" i="56"/>
  <c r="AY11" i="56"/>
  <c r="AX12" i="56"/>
  <c r="B59" i="56"/>
  <c r="C10" i="56"/>
  <c r="B11" i="56"/>
  <c r="BS9" i="56"/>
  <c r="C179" i="56"/>
  <c r="B136" i="56"/>
  <c r="AS10" i="56"/>
  <c r="AR11" i="56"/>
  <c r="B103" i="56"/>
  <c r="Z11" i="56"/>
  <c r="AA10" i="56"/>
  <c r="B169" i="56"/>
  <c r="BJ11" i="56"/>
  <c r="BK10" i="56"/>
  <c r="C91" i="56"/>
  <c r="W9" i="56"/>
  <c r="B159" i="56"/>
  <c r="BD12" i="56"/>
  <c r="BE11" i="56"/>
  <c r="B83" i="56"/>
  <c r="N13" i="56"/>
  <c r="O12" i="56"/>
  <c r="B180" i="56"/>
  <c r="BP11" i="56"/>
  <c r="BQ10" i="56"/>
  <c r="B125" i="56"/>
  <c r="AL11" i="56"/>
  <c r="AM10" i="56"/>
  <c r="B213" i="56"/>
  <c r="CI10" i="56"/>
  <c r="CH11" i="56"/>
  <c r="C70" i="56"/>
  <c r="K10" i="56"/>
  <c r="C190" i="56"/>
  <c r="BY9" i="56"/>
  <c r="C124" i="56"/>
  <c r="AO9" i="56"/>
  <c r="N11" i="55"/>
  <c r="O10" i="55"/>
  <c r="B81" i="55"/>
  <c r="B136" i="55"/>
  <c r="AS10" i="55"/>
  <c r="AR11" i="55"/>
  <c r="C113" i="55"/>
  <c r="AI9" i="55"/>
  <c r="C102" i="55"/>
  <c r="AC9" i="55"/>
  <c r="B148" i="55"/>
  <c r="AX12" i="55"/>
  <c r="AY11" i="55"/>
  <c r="B169" i="55"/>
  <c r="BJ11" i="55"/>
  <c r="BK10" i="55"/>
  <c r="B181" i="55"/>
  <c r="BP12" i="55"/>
  <c r="BQ11" i="55"/>
  <c r="B202" i="55"/>
  <c r="CB11" i="55"/>
  <c r="CC10" i="55"/>
  <c r="B114" i="55"/>
  <c r="AF11" i="55"/>
  <c r="AG10" i="55"/>
  <c r="B103" i="55"/>
  <c r="Z11" i="55"/>
  <c r="AA10" i="55"/>
  <c r="C168" i="55"/>
  <c r="BM9" i="55"/>
  <c r="C180" i="55"/>
  <c r="BS10" i="55"/>
  <c r="C157" i="55"/>
  <c r="BG9" i="55"/>
  <c r="C59" i="55"/>
  <c r="E10" i="55"/>
  <c r="B213" i="55"/>
  <c r="CH11" i="55"/>
  <c r="CI10" i="55"/>
  <c r="B125" i="55"/>
  <c r="AL11" i="55"/>
  <c r="AM10" i="55"/>
  <c r="B70" i="55"/>
  <c r="H11" i="55"/>
  <c r="I10" i="55"/>
  <c r="C201" i="55"/>
  <c r="CE9" i="55"/>
  <c r="C92" i="55"/>
  <c r="W10" i="55"/>
  <c r="C212" i="55"/>
  <c r="CK9" i="55"/>
  <c r="C69" i="55"/>
  <c r="K9" i="55"/>
  <c r="B158" i="55"/>
  <c r="BD11" i="55"/>
  <c r="BE10" i="55"/>
  <c r="B60" i="55"/>
  <c r="B12" i="55"/>
  <c r="C11" i="55"/>
  <c r="C80" i="55"/>
  <c r="Q9" i="55"/>
  <c r="C135" i="55"/>
  <c r="AU9" i="55"/>
  <c r="C124" i="55"/>
  <c r="AO9" i="55"/>
  <c r="B93" i="55"/>
  <c r="T12" i="55"/>
  <c r="U11" i="55"/>
  <c r="C147" i="55"/>
  <c r="BA10" i="55"/>
  <c r="AK61" i="3"/>
  <c r="AK55" i="3"/>
  <c r="AL55" i="3" s="1"/>
  <c r="C54" i="3" s="1"/>
  <c r="AK57" i="3"/>
  <c r="AK71" i="3"/>
  <c r="AL71" i="3" s="1"/>
  <c r="C70" i="3" s="1"/>
  <c r="C81" i="3" s="1"/>
  <c r="AK59" i="3"/>
  <c r="CH7" i="29"/>
  <c r="CH8" i="29" s="1"/>
  <c r="CH9" i="29" s="1"/>
  <c r="CH10" i="29" s="1"/>
  <c r="CH11" i="29" s="1"/>
  <c r="CH12" i="29" s="1"/>
  <c r="CH13" i="29" s="1"/>
  <c r="CH14" i="29" s="1"/>
  <c r="CH15" i="29" s="1"/>
  <c r="CB7" i="29"/>
  <c r="CB8" i="29" s="1"/>
  <c r="CB9" i="29" s="1"/>
  <c r="CB10" i="29" s="1"/>
  <c r="CB11" i="29" s="1"/>
  <c r="CB12" i="29" s="1"/>
  <c r="CB13" i="29" s="1"/>
  <c r="CB14" i="29" s="1"/>
  <c r="CB15" i="29" s="1"/>
  <c r="BV7" i="29"/>
  <c r="BV8" i="29" s="1"/>
  <c r="BV9" i="29" s="1"/>
  <c r="BV10" i="29" s="1"/>
  <c r="BV11" i="29" s="1"/>
  <c r="BV12" i="29" s="1"/>
  <c r="BV13" i="29" s="1"/>
  <c r="BV14" i="29" s="1"/>
  <c r="BV15" i="29" s="1"/>
  <c r="BP7" i="29"/>
  <c r="BP8" i="29" s="1"/>
  <c r="BP9" i="29" s="1"/>
  <c r="BP10" i="29" s="1"/>
  <c r="BP11" i="29" s="1"/>
  <c r="BP12" i="29" s="1"/>
  <c r="BP13" i="29" s="1"/>
  <c r="BP14" i="29" s="1"/>
  <c r="BP15" i="29" s="1"/>
  <c r="BJ7" i="29"/>
  <c r="BJ8" i="29" s="1"/>
  <c r="BJ9" i="29" s="1"/>
  <c r="BJ10" i="29" s="1"/>
  <c r="BJ11" i="29" s="1"/>
  <c r="BJ12" i="29" s="1"/>
  <c r="BJ13" i="29" s="1"/>
  <c r="BJ14" i="29" s="1"/>
  <c r="BJ15" i="29" s="1"/>
  <c r="BD7" i="29"/>
  <c r="BD8" i="29" s="1"/>
  <c r="BD9" i="29" s="1"/>
  <c r="BD10" i="29" s="1"/>
  <c r="BD11" i="29" s="1"/>
  <c r="BD12" i="29" s="1"/>
  <c r="BD13" i="29" s="1"/>
  <c r="BD14" i="29" s="1"/>
  <c r="BD15" i="29" s="1"/>
  <c r="AX7" i="29"/>
  <c r="AX8" i="29" s="1"/>
  <c r="AX9" i="29" s="1"/>
  <c r="AX10" i="29" s="1"/>
  <c r="AX11" i="29" s="1"/>
  <c r="AX12" i="29" s="1"/>
  <c r="AX13" i="29" s="1"/>
  <c r="AX14" i="29" s="1"/>
  <c r="AX15" i="29" s="1"/>
  <c r="AR7" i="29"/>
  <c r="AR8" i="29" s="1"/>
  <c r="AR9" i="29" s="1"/>
  <c r="AR10" i="29" s="1"/>
  <c r="AR11" i="29" s="1"/>
  <c r="AR12" i="29" s="1"/>
  <c r="AR13" i="29" s="1"/>
  <c r="AR14" i="29" s="1"/>
  <c r="AR15" i="29" s="1"/>
  <c r="AL7" i="29"/>
  <c r="AL8" i="29" s="1"/>
  <c r="AL9" i="29" s="1"/>
  <c r="AL10" i="29" s="1"/>
  <c r="AL11" i="29" s="1"/>
  <c r="AL12" i="29" s="1"/>
  <c r="AL13" i="29" s="1"/>
  <c r="AL14" i="29" s="1"/>
  <c r="AL15" i="29" s="1"/>
  <c r="AF7" i="29"/>
  <c r="AF8" i="29" s="1"/>
  <c r="AF9" i="29" s="1"/>
  <c r="AF10" i="29" s="1"/>
  <c r="AF11" i="29" s="1"/>
  <c r="AF12" i="29" s="1"/>
  <c r="AF13" i="29" s="1"/>
  <c r="AF14" i="29" s="1"/>
  <c r="AF15" i="29" s="1"/>
  <c r="Z7" i="29"/>
  <c r="Z8" i="29" s="1"/>
  <c r="Z9" i="29" s="1"/>
  <c r="Z10" i="29" s="1"/>
  <c r="Z11" i="29" s="1"/>
  <c r="Z12" i="29" s="1"/>
  <c r="Z13" i="29" s="1"/>
  <c r="Z14" i="29" s="1"/>
  <c r="Z15" i="29" s="1"/>
  <c r="T7" i="29"/>
  <c r="T8" i="29" s="1"/>
  <c r="T9" i="29" s="1"/>
  <c r="T10" i="29" s="1"/>
  <c r="T11" i="29" s="1"/>
  <c r="T12" i="29" s="1"/>
  <c r="T13" i="29" s="1"/>
  <c r="T14" i="29" s="1"/>
  <c r="T15" i="29" s="1"/>
  <c r="N7" i="29"/>
  <c r="N8" i="29" s="1"/>
  <c r="N9" i="29" s="1"/>
  <c r="N10" i="29" s="1"/>
  <c r="N11" i="29" s="1"/>
  <c r="N12" i="29" s="1"/>
  <c r="N13" i="29" s="1"/>
  <c r="N14" i="29" s="1"/>
  <c r="N15" i="29" s="1"/>
  <c r="H7" i="29"/>
  <c r="H8" i="29" s="1"/>
  <c r="H9" i="29" s="1"/>
  <c r="H10" i="29" s="1"/>
  <c r="H11" i="29" s="1"/>
  <c r="H12" i="29" s="1"/>
  <c r="H13" i="29" s="1"/>
  <c r="H14" i="29" s="1"/>
  <c r="H15" i="29" s="1"/>
  <c r="B7" i="29"/>
  <c r="B8" i="29" s="1"/>
  <c r="B9" i="29" s="1"/>
  <c r="B10" i="29" s="1"/>
  <c r="B11" i="29" s="1"/>
  <c r="B12" i="29" s="1"/>
  <c r="B13" i="29" s="1"/>
  <c r="B14" i="29" s="1"/>
  <c r="B15" i="29" s="1"/>
  <c r="CH7" i="52"/>
  <c r="CH8" i="52" s="1"/>
  <c r="CH9" i="52" s="1"/>
  <c r="CH10" i="52" s="1"/>
  <c r="CH11" i="52" s="1"/>
  <c r="CH12" i="52" s="1"/>
  <c r="CH13" i="52" s="1"/>
  <c r="CH14" i="52" s="1"/>
  <c r="CH15" i="52" s="1"/>
  <c r="CB7" i="52"/>
  <c r="CB8" i="52" s="1"/>
  <c r="CB9" i="52" s="1"/>
  <c r="CB10" i="52" s="1"/>
  <c r="CB11" i="52" s="1"/>
  <c r="CB12" i="52" s="1"/>
  <c r="CB13" i="52" s="1"/>
  <c r="CB14" i="52" s="1"/>
  <c r="CB15" i="52" s="1"/>
  <c r="BV7" i="52"/>
  <c r="BV8" i="52" s="1"/>
  <c r="BV9" i="52" s="1"/>
  <c r="BV10" i="52" s="1"/>
  <c r="BV11" i="52" s="1"/>
  <c r="BV12" i="52" s="1"/>
  <c r="BV13" i="52" s="1"/>
  <c r="BV14" i="52" s="1"/>
  <c r="BV15" i="52" s="1"/>
  <c r="BP7" i="52"/>
  <c r="BP8" i="52" s="1"/>
  <c r="BP9" i="52" s="1"/>
  <c r="BP10" i="52" s="1"/>
  <c r="BP11" i="52" s="1"/>
  <c r="BP12" i="52" s="1"/>
  <c r="BP13" i="52" s="1"/>
  <c r="BP14" i="52" s="1"/>
  <c r="BP15" i="52" s="1"/>
  <c r="BJ7" i="52"/>
  <c r="BJ8" i="52" s="1"/>
  <c r="BJ9" i="52" s="1"/>
  <c r="BJ10" i="52" s="1"/>
  <c r="BJ11" i="52" s="1"/>
  <c r="BJ12" i="52" s="1"/>
  <c r="BJ13" i="52" s="1"/>
  <c r="BJ14" i="52" s="1"/>
  <c r="BJ15" i="52" s="1"/>
  <c r="BD7" i="52"/>
  <c r="BD8" i="52" s="1"/>
  <c r="BD9" i="52" s="1"/>
  <c r="BD10" i="52" s="1"/>
  <c r="BD11" i="52" s="1"/>
  <c r="BD12" i="52" s="1"/>
  <c r="BD13" i="52" s="1"/>
  <c r="BD14" i="52" s="1"/>
  <c r="BD15" i="52" s="1"/>
  <c r="AX7" i="52"/>
  <c r="AX8" i="52" s="1"/>
  <c r="AX9" i="52" s="1"/>
  <c r="AX10" i="52" s="1"/>
  <c r="AX11" i="52" s="1"/>
  <c r="AX12" i="52" s="1"/>
  <c r="AX13" i="52" s="1"/>
  <c r="AX14" i="52" s="1"/>
  <c r="AX15" i="52" s="1"/>
  <c r="AR7" i="52"/>
  <c r="AR8" i="52" s="1"/>
  <c r="AR9" i="52" s="1"/>
  <c r="AR10" i="52" s="1"/>
  <c r="AR11" i="52" s="1"/>
  <c r="AR12" i="52" s="1"/>
  <c r="AR13" i="52" s="1"/>
  <c r="AR14" i="52" s="1"/>
  <c r="AR15" i="52" s="1"/>
  <c r="AL7" i="52"/>
  <c r="AL8" i="52" s="1"/>
  <c r="AL9" i="52" s="1"/>
  <c r="AL10" i="52" s="1"/>
  <c r="AL11" i="52" s="1"/>
  <c r="AL12" i="52" s="1"/>
  <c r="AL13" i="52" s="1"/>
  <c r="AL14" i="52" s="1"/>
  <c r="AL15" i="52" s="1"/>
  <c r="AF7" i="52"/>
  <c r="AF8" i="52" s="1"/>
  <c r="AF9" i="52" s="1"/>
  <c r="AF10" i="52" s="1"/>
  <c r="AF11" i="52" s="1"/>
  <c r="AF12" i="52" s="1"/>
  <c r="AF13" i="52" s="1"/>
  <c r="AF14" i="52" s="1"/>
  <c r="AF15" i="52" s="1"/>
  <c r="Z7" i="52"/>
  <c r="Z8" i="52" s="1"/>
  <c r="Z9" i="52" s="1"/>
  <c r="Z10" i="52" s="1"/>
  <c r="Z11" i="52" s="1"/>
  <c r="Z12" i="52" s="1"/>
  <c r="Z13" i="52" s="1"/>
  <c r="Z14" i="52" s="1"/>
  <c r="Z15" i="52" s="1"/>
  <c r="T7" i="52"/>
  <c r="T8" i="52" s="1"/>
  <c r="T9" i="52" s="1"/>
  <c r="T10" i="52" s="1"/>
  <c r="T11" i="52" s="1"/>
  <c r="T12" i="52" s="1"/>
  <c r="T13" i="52" s="1"/>
  <c r="T14" i="52" s="1"/>
  <c r="T15" i="52" s="1"/>
  <c r="N7" i="52"/>
  <c r="N8" i="52" s="1"/>
  <c r="N9" i="52" s="1"/>
  <c r="N10" i="52" s="1"/>
  <c r="N11" i="52" s="1"/>
  <c r="N12" i="52" s="1"/>
  <c r="N13" i="52" s="1"/>
  <c r="N14" i="52" s="1"/>
  <c r="N15" i="52" s="1"/>
  <c r="H7" i="52"/>
  <c r="H8" i="52" s="1"/>
  <c r="H9" i="52" s="1"/>
  <c r="H10" i="52" s="1"/>
  <c r="H11" i="52" s="1"/>
  <c r="H12" i="52" s="1"/>
  <c r="H13" i="52" s="1"/>
  <c r="H14" i="52" s="1"/>
  <c r="H15" i="52" s="1"/>
  <c r="B7" i="52"/>
  <c r="B8" i="52" s="1"/>
  <c r="B9" i="52" s="1"/>
  <c r="B10" i="52" s="1"/>
  <c r="B11" i="52" s="1"/>
  <c r="B12" i="52" s="1"/>
  <c r="B13" i="52" s="1"/>
  <c r="B14" i="52" s="1"/>
  <c r="B15" i="52" s="1"/>
  <c r="CH7" i="51"/>
  <c r="CH8" i="51" s="1"/>
  <c r="CH9" i="51" s="1"/>
  <c r="CH10" i="51" s="1"/>
  <c r="CH11" i="51" s="1"/>
  <c r="CH12" i="51" s="1"/>
  <c r="CH13" i="51" s="1"/>
  <c r="CH14" i="51" s="1"/>
  <c r="CH15" i="51" s="1"/>
  <c r="CB7" i="51"/>
  <c r="CB8" i="51" s="1"/>
  <c r="CB9" i="51" s="1"/>
  <c r="CB10" i="51" s="1"/>
  <c r="CB11" i="51" s="1"/>
  <c r="CB12" i="51" s="1"/>
  <c r="CB13" i="51" s="1"/>
  <c r="CB14" i="51" s="1"/>
  <c r="CB15" i="51" s="1"/>
  <c r="BV7" i="51"/>
  <c r="BV8" i="51" s="1"/>
  <c r="BV9" i="51" s="1"/>
  <c r="BV10" i="51" s="1"/>
  <c r="BV11" i="51" s="1"/>
  <c r="BV12" i="51" s="1"/>
  <c r="BV13" i="51" s="1"/>
  <c r="BV14" i="51" s="1"/>
  <c r="BV15" i="51" s="1"/>
  <c r="BP7" i="51"/>
  <c r="BP8" i="51" s="1"/>
  <c r="BP9" i="51" s="1"/>
  <c r="BP10" i="51" s="1"/>
  <c r="BP11" i="51" s="1"/>
  <c r="BP12" i="51" s="1"/>
  <c r="BP13" i="51" s="1"/>
  <c r="BP14" i="51" s="1"/>
  <c r="BP15" i="51" s="1"/>
  <c r="BJ7" i="51"/>
  <c r="BJ8" i="51" s="1"/>
  <c r="BJ9" i="51" s="1"/>
  <c r="BJ10" i="51" s="1"/>
  <c r="BJ11" i="51" s="1"/>
  <c r="BJ12" i="51" s="1"/>
  <c r="BJ13" i="51" s="1"/>
  <c r="BJ14" i="51" s="1"/>
  <c r="BJ15" i="51" s="1"/>
  <c r="BD7" i="51"/>
  <c r="BD8" i="51" s="1"/>
  <c r="BD9" i="51" s="1"/>
  <c r="BD10" i="51" s="1"/>
  <c r="BD11" i="51" s="1"/>
  <c r="BD12" i="51" s="1"/>
  <c r="BD13" i="51" s="1"/>
  <c r="BD14" i="51" s="1"/>
  <c r="BD15" i="51" s="1"/>
  <c r="AX7" i="51"/>
  <c r="AX8" i="51" s="1"/>
  <c r="AX9" i="51" s="1"/>
  <c r="AX10" i="51" s="1"/>
  <c r="AX11" i="51" s="1"/>
  <c r="AX12" i="51" s="1"/>
  <c r="AX13" i="51" s="1"/>
  <c r="AX14" i="51" s="1"/>
  <c r="AX15" i="51" s="1"/>
  <c r="AR7" i="51"/>
  <c r="AR8" i="51" s="1"/>
  <c r="AR9" i="51" s="1"/>
  <c r="AR10" i="51" s="1"/>
  <c r="AR11" i="51" s="1"/>
  <c r="AR12" i="51" s="1"/>
  <c r="AR13" i="51" s="1"/>
  <c r="AR14" i="51" s="1"/>
  <c r="AR15" i="51" s="1"/>
  <c r="AL8" i="51"/>
  <c r="AL9" i="51" s="1"/>
  <c r="AL10" i="51" s="1"/>
  <c r="AL11" i="51" s="1"/>
  <c r="AL12" i="51" s="1"/>
  <c r="AL13" i="51" s="1"/>
  <c r="AL14" i="51" s="1"/>
  <c r="AL15" i="51" s="1"/>
  <c r="AF8" i="51"/>
  <c r="AF9" i="51" s="1"/>
  <c r="AF10" i="51" s="1"/>
  <c r="AF11" i="51" s="1"/>
  <c r="AF12" i="51" s="1"/>
  <c r="AF13" i="51" s="1"/>
  <c r="AF14" i="51" s="1"/>
  <c r="AF15" i="51" s="1"/>
  <c r="Z7" i="51"/>
  <c r="Z8" i="51" s="1"/>
  <c r="Z9" i="51" s="1"/>
  <c r="Z10" i="51" s="1"/>
  <c r="Z11" i="51" s="1"/>
  <c r="Z12" i="51" s="1"/>
  <c r="Z13" i="51" s="1"/>
  <c r="Z14" i="51" s="1"/>
  <c r="Z15" i="51" s="1"/>
  <c r="T7" i="51"/>
  <c r="T8" i="51" s="1"/>
  <c r="T9" i="51" s="1"/>
  <c r="T10" i="51" s="1"/>
  <c r="T11" i="51" s="1"/>
  <c r="T12" i="51" s="1"/>
  <c r="T13" i="51" s="1"/>
  <c r="T14" i="51" s="1"/>
  <c r="T15" i="51" s="1"/>
  <c r="N7" i="51"/>
  <c r="N8" i="51" s="1"/>
  <c r="N9" i="51" s="1"/>
  <c r="N10" i="51" s="1"/>
  <c r="N11" i="51" s="1"/>
  <c r="N12" i="51" s="1"/>
  <c r="N13" i="51" s="1"/>
  <c r="N14" i="51" s="1"/>
  <c r="N15" i="51" s="1"/>
  <c r="H7" i="51"/>
  <c r="H8" i="51" s="1"/>
  <c r="H9" i="51" s="1"/>
  <c r="H10" i="51" s="1"/>
  <c r="H11" i="51" s="1"/>
  <c r="H12" i="51" s="1"/>
  <c r="H13" i="51" s="1"/>
  <c r="H14" i="51" s="1"/>
  <c r="H15" i="51" s="1"/>
  <c r="B7" i="51"/>
  <c r="B8" i="51" s="1"/>
  <c r="B9" i="51" s="1"/>
  <c r="B10" i="51" s="1"/>
  <c r="B11" i="51" s="1"/>
  <c r="B12" i="51" s="1"/>
  <c r="B13" i="51" s="1"/>
  <c r="B14" i="51" s="1"/>
  <c r="B15" i="51" s="1"/>
  <c r="CH7" i="7"/>
  <c r="CH8" i="7" s="1"/>
  <c r="CH9" i="7" s="1"/>
  <c r="CH10" i="7" s="1"/>
  <c r="CH11" i="7" s="1"/>
  <c r="CH12" i="7" s="1"/>
  <c r="CH13" i="7" s="1"/>
  <c r="CH14" i="7" s="1"/>
  <c r="CH15" i="7" s="1"/>
  <c r="CB7" i="7"/>
  <c r="CB8" i="7" s="1"/>
  <c r="CB9" i="7" s="1"/>
  <c r="CB10" i="7" s="1"/>
  <c r="CB11" i="7" s="1"/>
  <c r="CB12" i="7" s="1"/>
  <c r="CB13" i="7" s="1"/>
  <c r="CB14" i="7" s="1"/>
  <c r="CB15" i="7" s="1"/>
  <c r="BV7" i="7"/>
  <c r="BV8" i="7" s="1"/>
  <c r="BV9" i="7" s="1"/>
  <c r="BV10" i="7" s="1"/>
  <c r="BV11" i="7" s="1"/>
  <c r="BV12" i="7" s="1"/>
  <c r="BV13" i="7" s="1"/>
  <c r="BV14" i="7" s="1"/>
  <c r="BV15" i="7" s="1"/>
  <c r="BP7" i="7"/>
  <c r="BP8" i="7" s="1"/>
  <c r="BP9" i="7" s="1"/>
  <c r="BP10" i="7" s="1"/>
  <c r="BP11" i="7" s="1"/>
  <c r="BP12" i="7" s="1"/>
  <c r="BP13" i="7" s="1"/>
  <c r="BP14" i="7" s="1"/>
  <c r="BP15" i="7" s="1"/>
  <c r="BJ7" i="7"/>
  <c r="BJ8" i="7" s="1"/>
  <c r="BJ9" i="7" s="1"/>
  <c r="BJ10" i="7" s="1"/>
  <c r="BJ11" i="7" s="1"/>
  <c r="BJ12" i="7" s="1"/>
  <c r="BJ13" i="7" s="1"/>
  <c r="BJ14" i="7" s="1"/>
  <c r="BJ15" i="7" s="1"/>
  <c r="BD7" i="7"/>
  <c r="BD8" i="7" s="1"/>
  <c r="BD9" i="7" s="1"/>
  <c r="BD10" i="7" s="1"/>
  <c r="BD11" i="7" s="1"/>
  <c r="BD12" i="7" s="1"/>
  <c r="BD13" i="7" s="1"/>
  <c r="BD14" i="7" s="1"/>
  <c r="BD15" i="7" s="1"/>
  <c r="AX7" i="7"/>
  <c r="AX8" i="7" s="1"/>
  <c r="AX9" i="7" s="1"/>
  <c r="AX10" i="7" s="1"/>
  <c r="AX11" i="7" s="1"/>
  <c r="AX12" i="7" s="1"/>
  <c r="AX13" i="7" s="1"/>
  <c r="AX14" i="7" s="1"/>
  <c r="AX15" i="7" s="1"/>
  <c r="AR7" i="7"/>
  <c r="AR8" i="7" s="1"/>
  <c r="AR9" i="7" s="1"/>
  <c r="AR10" i="7" s="1"/>
  <c r="AR11" i="7" s="1"/>
  <c r="AR12" i="7" s="1"/>
  <c r="AR13" i="7" s="1"/>
  <c r="AR14" i="7" s="1"/>
  <c r="AR15" i="7" s="1"/>
  <c r="AL7" i="7"/>
  <c r="AL8" i="7" s="1"/>
  <c r="AL9" i="7" s="1"/>
  <c r="AL10" i="7" s="1"/>
  <c r="AL11" i="7" s="1"/>
  <c r="AL12" i="7" s="1"/>
  <c r="AL13" i="7" s="1"/>
  <c r="AL14" i="7" s="1"/>
  <c r="AL15" i="7" s="1"/>
  <c r="AF7" i="7"/>
  <c r="AF8" i="7" s="1"/>
  <c r="AF9" i="7" s="1"/>
  <c r="AF10" i="7" s="1"/>
  <c r="AF11" i="7" s="1"/>
  <c r="AF12" i="7" s="1"/>
  <c r="AF13" i="7" s="1"/>
  <c r="AF14" i="7" s="1"/>
  <c r="AF15" i="7" s="1"/>
  <c r="Z7" i="7"/>
  <c r="Z8" i="7" s="1"/>
  <c r="Z9" i="7" s="1"/>
  <c r="Z10" i="7" s="1"/>
  <c r="Z11" i="7" s="1"/>
  <c r="Z12" i="7" s="1"/>
  <c r="Z13" i="7" s="1"/>
  <c r="Z14" i="7" s="1"/>
  <c r="Z15" i="7" s="1"/>
  <c r="T7" i="7"/>
  <c r="T8" i="7" s="1"/>
  <c r="T9" i="7" s="1"/>
  <c r="T10" i="7" s="1"/>
  <c r="T11" i="7" s="1"/>
  <c r="T12" i="7" s="1"/>
  <c r="T13" i="7" s="1"/>
  <c r="T14" i="7" s="1"/>
  <c r="T15" i="7" s="1"/>
  <c r="N7" i="7"/>
  <c r="N8" i="7" s="1"/>
  <c r="N9" i="7" s="1"/>
  <c r="N10" i="7" s="1"/>
  <c r="N11" i="7" s="1"/>
  <c r="N12" i="7" s="1"/>
  <c r="N13" i="7" s="1"/>
  <c r="N14" i="7" s="1"/>
  <c r="N15" i="7" s="1"/>
  <c r="H8" i="7"/>
  <c r="H9" i="7" s="1"/>
  <c r="H10" i="7" s="1"/>
  <c r="H11" i="7" s="1"/>
  <c r="H12" i="7" s="1"/>
  <c r="H13" i="7" s="1"/>
  <c r="H14" i="7" s="1"/>
  <c r="H15" i="7" s="1"/>
  <c r="B7" i="7"/>
  <c r="B8" i="7" s="1"/>
  <c r="B9" i="7" s="1"/>
  <c r="B10" i="7" s="1"/>
  <c r="B11" i="7" s="1"/>
  <c r="B12" i="7" s="1"/>
  <c r="B13" i="7" s="1"/>
  <c r="B14" i="7" s="1"/>
  <c r="B15" i="7" s="1"/>
  <c r="CH7" i="10"/>
  <c r="CH8" i="10" s="1"/>
  <c r="CH9" i="10" s="1"/>
  <c r="CH10" i="10" s="1"/>
  <c r="CH11" i="10" s="1"/>
  <c r="CH12" i="10" s="1"/>
  <c r="CH13" i="10" s="1"/>
  <c r="CH14" i="10" s="1"/>
  <c r="CH15" i="10" s="1"/>
  <c r="CB7" i="10"/>
  <c r="CB8" i="10" s="1"/>
  <c r="CB9" i="10" s="1"/>
  <c r="CB10" i="10" s="1"/>
  <c r="CB11" i="10" s="1"/>
  <c r="CB12" i="10" s="1"/>
  <c r="CB13" i="10" s="1"/>
  <c r="CB14" i="10" s="1"/>
  <c r="CB15" i="10" s="1"/>
  <c r="BV7" i="10"/>
  <c r="BV8" i="10" s="1"/>
  <c r="BV9" i="10" s="1"/>
  <c r="BV10" i="10" s="1"/>
  <c r="BV11" i="10" s="1"/>
  <c r="BV12" i="10" s="1"/>
  <c r="BV13" i="10" s="1"/>
  <c r="BV14" i="10" s="1"/>
  <c r="BV15" i="10" s="1"/>
  <c r="BP7" i="10"/>
  <c r="BP8" i="10" s="1"/>
  <c r="BP9" i="10" s="1"/>
  <c r="BP10" i="10" s="1"/>
  <c r="BP11" i="10" s="1"/>
  <c r="BP12" i="10" s="1"/>
  <c r="BP13" i="10" s="1"/>
  <c r="BP14" i="10" s="1"/>
  <c r="BP15" i="10" s="1"/>
  <c r="BJ7" i="10"/>
  <c r="BJ8" i="10" s="1"/>
  <c r="BJ9" i="10" s="1"/>
  <c r="BJ10" i="10" s="1"/>
  <c r="BJ11" i="10" s="1"/>
  <c r="BJ12" i="10" s="1"/>
  <c r="BJ13" i="10" s="1"/>
  <c r="BJ14" i="10" s="1"/>
  <c r="BJ15" i="10" s="1"/>
  <c r="BD7" i="10"/>
  <c r="BD8" i="10" s="1"/>
  <c r="BD9" i="10" s="1"/>
  <c r="BD10" i="10" s="1"/>
  <c r="BD11" i="10" s="1"/>
  <c r="BD12" i="10" s="1"/>
  <c r="BD13" i="10" s="1"/>
  <c r="BD14" i="10" s="1"/>
  <c r="BD15" i="10" s="1"/>
  <c r="AX8" i="10"/>
  <c r="AX9" i="10" s="1"/>
  <c r="AX10" i="10" s="1"/>
  <c r="AX11" i="10" s="1"/>
  <c r="AX12" i="10" s="1"/>
  <c r="AX13" i="10" s="1"/>
  <c r="AX14" i="10" s="1"/>
  <c r="AX15" i="10" s="1"/>
  <c r="AR8" i="10"/>
  <c r="AR9" i="10" s="1"/>
  <c r="AR10" i="10" s="1"/>
  <c r="AR11" i="10" s="1"/>
  <c r="AR12" i="10" s="1"/>
  <c r="AR13" i="10" s="1"/>
  <c r="AR14" i="10" s="1"/>
  <c r="AR15" i="10" s="1"/>
  <c r="AL7" i="10"/>
  <c r="AL8" i="10" s="1"/>
  <c r="AL9" i="10" s="1"/>
  <c r="AL10" i="10" s="1"/>
  <c r="AL11" i="10" s="1"/>
  <c r="AL12" i="10" s="1"/>
  <c r="AL13" i="10" s="1"/>
  <c r="AL14" i="10" s="1"/>
  <c r="AL15" i="10" s="1"/>
  <c r="AF7" i="10"/>
  <c r="AF8" i="10" s="1"/>
  <c r="AF9" i="10" s="1"/>
  <c r="AF10" i="10" s="1"/>
  <c r="AF11" i="10" s="1"/>
  <c r="AF12" i="10" s="1"/>
  <c r="AF13" i="10" s="1"/>
  <c r="AF14" i="10" s="1"/>
  <c r="AF15" i="10" s="1"/>
  <c r="Z8" i="10"/>
  <c r="Z9" i="10" s="1"/>
  <c r="Z10" i="10" s="1"/>
  <c r="Z11" i="10" s="1"/>
  <c r="Z12" i="10" s="1"/>
  <c r="Z13" i="10" s="1"/>
  <c r="Z14" i="10" s="1"/>
  <c r="Z15" i="10" s="1"/>
  <c r="T7" i="10"/>
  <c r="T8" i="10" s="1"/>
  <c r="T9" i="10" s="1"/>
  <c r="T10" i="10" s="1"/>
  <c r="T11" i="10" s="1"/>
  <c r="T12" i="10" s="1"/>
  <c r="T13" i="10" s="1"/>
  <c r="T14" i="10" s="1"/>
  <c r="T15" i="10" s="1"/>
  <c r="N7" i="10"/>
  <c r="N8" i="10" s="1"/>
  <c r="N9" i="10" s="1"/>
  <c r="N10" i="10" s="1"/>
  <c r="N11" i="10" s="1"/>
  <c r="N12" i="10" s="1"/>
  <c r="N13" i="10" s="1"/>
  <c r="N14" i="10" s="1"/>
  <c r="N15" i="10" s="1"/>
  <c r="H8" i="10"/>
  <c r="H9" i="10" s="1"/>
  <c r="H10" i="10" s="1"/>
  <c r="H11" i="10" s="1"/>
  <c r="H12" i="10" s="1"/>
  <c r="H13" i="10" s="1"/>
  <c r="H14" i="10" s="1"/>
  <c r="H15" i="10" s="1"/>
  <c r="B7" i="10"/>
  <c r="B8" i="10" s="1"/>
  <c r="B9" i="10" s="1"/>
  <c r="B10" i="10" s="1"/>
  <c r="B11" i="10" s="1"/>
  <c r="B12" i="10" s="1"/>
  <c r="B13" i="10" s="1"/>
  <c r="B14" i="10" s="1"/>
  <c r="B15" i="10" s="1"/>
  <c r="CH7" i="14"/>
  <c r="CH8" i="14" s="1"/>
  <c r="CH9" i="14" s="1"/>
  <c r="CH10" i="14" s="1"/>
  <c r="CH11" i="14" s="1"/>
  <c r="CH12" i="14" s="1"/>
  <c r="CH13" i="14" s="1"/>
  <c r="CH14" i="14" s="1"/>
  <c r="CH15" i="14" s="1"/>
  <c r="CB7" i="14"/>
  <c r="CB8" i="14" s="1"/>
  <c r="CB9" i="14" s="1"/>
  <c r="CB10" i="14" s="1"/>
  <c r="CB11" i="14" s="1"/>
  <c r="CB12" i="14" s="1"/>
  <c r="CB13" i="14" s="1"/>
  <c r="CB14" i="14" s="1"/>
  <c r="CB15" i="14" s="1"/>
  <c r="BV7" i="14"/>
  <c r="BV8" i="14" s="1"/>
  <c r="BV9" i="14" s="1"/>
  <c r="BV10" i="14" s="1"/>
  <c r="BV11" i="14" s="1"/>
  <c r="BV12" i="14" s="1"/>
  <c r="BV13" i="14" s="1"/>
  <c r="BV14" i="14" s="1"/>
  <c r="BV15" i="14" s="1"/>
  <c r="BP7" i="14"/>
  <c r="BP8" i="14" s="1"/>
  <c r="BP9" i="14" s="1"/>
  <c r="BP10" i="14" s="1"/>
  <c r="BP11" i="14" s="1"/>
  <c r="BP12" i="14" s="1"/>
  <c r="BP13" i="14" s="1"/>
  <c r="BP14" i="14" s="1"/>
  <c r="BP15" i="14" s="1"/>
  <c r="BJ7" i="14"/>
  <c r="BJ8" i="14" s="1"/>
  <c r="BJ9" i="14" s="1"/>
  <c r="BJ10" i="14" s="1"/>
  <c r="BJ11" i="14" s="1"/>
  <c r="BJ12" i="14" s="1"/>
  <c r="BJ13" i="14" s="1"/>
  <c r="BJ14" i="14" s="1"/>
  <c r="BJ15" i="14" s="1"/>
  <c r="BD7" i="14"/>
  <c r="BD8" i="14" s="1"/>
  <c r="BD9" i="14" s="1"/>
  <c r="BD10" i="14" s="1"/>
  <c r="BD11" i="14" s="1"/>
  <c r="BD12" i="14" s="1"/>
  <c r="BD13" i="14" s="1"/>
  <c r="BD14" i="14" s="1"/>
  <c r="BD15" i="14" s="1"/>
  <c r="AX7" i="14"/>
  <c r="AX8" i="14" s="1"/>
  <c r="AX9" i="14" s="1"/>
  <c r="AX10" i="14" s="1"/>
  <c r="AX11" i="14" s="1"/>
  <c r="AX12" i="14" s="1"/>
  <c r="AX13" i="14" s="1"/>
  <c r="AX14" i="14" s="1"/>
  <c r="AX15" i="14" s="1"/>
  <c r="AR7" i="14"/>
  <c r="AR8" i="14" s="1"/>
  <c r="AR9" i="14" s="1"/>
  <c r="AR10" i="14" s="1"/>
  <c r="AR11" i="14" s="1"/>
  <c r="AR12" i="14" s="1"/>
  <c r="AR13" i="14" s="1"/>
  <c r="AR14" i="14" s="1"/>
  <c r="AR15" i="14" s="1"/>
  <c r="AL7" i="14"/>
  <c r="AL8" i="14" s="1"/>
  <c r="AL9" i="14" s="1"/>
  <c r="AL10" i="14" s="1"/>
  <c r="AL11" i="14" s="1"/>
  <c r="AL12" i="14" s="1"/>
  <c r="AL13" i="14" s="1"/>
  <c r="AL14" i="14" s="1"/>
  <c r="AL15" i="14" s="1"/>
  <c r="AF7" i="14"/>
  <c r="AF8" i="14" s="1"/>
  <c r="AF9" i="14" s="1"/>
  <c r="AF10" i="14" s="1"/>
  <c r="AF11" i="14" s="1"/>
  <c r="AF12" i="14" s="1"/>
  <c r="AF13" i="14" s="1"/>
  <c r="AF14" i="14" s="1"/>
  <c r="AF15" i="14" s="1"/>
  <c r="Z7" i="14"/>
  <c r="Z8" i="14" s="1"/>
  <c r="Z9" i="14" s="1"/>
  <c r="Z10" i="14" s="1"/>
  <c r="Z11" i="14" s="1"/>
  <c r="Z12" i="14" s="1"/>
  <c r="Z13" i="14" s="1"/>
  <c r="Z14" i="14" s="1"/>
  <c r="Z15" i="14" s="1"/>
  <c r="T7" i="14"/>
  <c r="T8" i="14" s="1"/>
  <c r="T9" i="14" s="1"/>
  <c r="T10" i="14" s="1"/>
  <c r="T11" i="14" s="1"/>
  <c r="T12" i="14" s="1"/>
  <c r="T13" i="14" s="1"/>
  <c r="T14" i="14" s="1"/>
  <c r="T15" i="14" s="1"/>
  <c r="N7" i="14"/>
  <c r="N8" i="14" s="1"/>
  <c r="N9" i="14" s="1"/>
  <c r="N10" i="14" s="1"/>
  <c r="N11" i="14" s="1"/>
  <c r="N12" i="14" s="1"/>
  <c r="N13" i="14" s="1"/>
  <c r="N14" i="14" s="1"/>
  <c r="N15" i="14" s="1"/>
  <c r="H7" i="14"/>
  <c r="H8" i="14" s="1"/>
  <c r="H9" i="14" s="1"/>
  <c r="H10" i="14" s="1"/>
  <c r="H11" i="14" s="1"/>
  <c r="H12" i="14" s="1"/>
  <c r="H13" i="14" s="1"/>
  <c r="H14" i="14" s="1"/>
  <c r="H15" i="14" s="1"/>
  <c r="B7" i="14"/>
  <c r="B8" i="14" s="1"/>
  <c r="B9" i="14" s="1"/>
  <c r="B10" i="14" s="1"/>
  <c r="B11" i="14" s="1"/>
  <c r="B12" i="14" s="1"/>
  <c r="B13" i="14" s="1"/>
  <c r="B14" i="14" s="1"/>
  <c r="B15" i="14" s="1"/>
  <c r="CH7" i="17"/>
  <c r="CH8" i="17" s="1"/>
  <c r="CH9" i="17" s="1"/>
  <c r="CH10" i="17" s="1"/>
  <c r="CH11" i="17" s="1"/>
  <c r="CH12" i="17" s="1"/>
  <c r="CH13" i="17" s="1"/>
  <c r="CH14" i="17" s="1"/>
  <c r="CH15" i="17" s="1"/>
  <c r="CB7" i="17"/>
  <c r="CB8" i="17" s="1"/>
  <c r="CB9" i="17" s="1"/>
  <c r="CB10" i="17" s="1"/>
  <c r="CB11" i="17" s="1"/>
  <c r="CB12" i="17" s="1"/>
  <c r="CB13" i="17" s="1"/>
  <c r="CB14" i="17" s="1"/>
  <c r="CB15" i="17" s="1"/>
  <c r="BP7" i="17"/>
  <c r="BP8" i="17" s="1"/>
  <c r="BP9" i="17" s="1"/>
  <c r="BP10" i="17" s="1"/>
  <c r="BP11" i="17" s="1"/>
  <c r="BP12" i="17" s="1"/>
  <c r="BP13" i="17" s="1"/>
  <c r="BP14" i="17" s="1"/>
  <c r="BP15" i="17" s="1"/>
  <c r="BJ7" i="17"/>
  <c r="BJ8" i="17" s="1"/>
  <c r="BJ9" i="17" s="1"/>
  <c r="BJ10" i="17" s="1"/>
  <c r="BJ11" i="17" s="1"/>
  <c r="BJ12" i="17" s="1"/>
  <c r="BJ13" i="17" s="1"/>
  <c r="BJ14" i="17" s="1"/>
  <c r="BJ15" i="17" s="1"/>
  <c r="BD7" i="17"/>
  <c r="BD8" i="17" s="1"/>
  <c r="BD9" i="17" s="1"/>
  <c r="BD10" i="17" s="1"/>
  <c r="BD11" i="17" s="1"/>
  <c r="BD12" i="17" s="1"/>
  <c r="BD13" i="17" s="1"/>
  <c r="BD14" i="17" s="1"/>
  <c r="BD15" i="17" s="1"/>
  <c r="AX7" i="17"/>
  <c r="AX8" i="17" s="1"/>
  <c r="AX9" i="17" s="1"/>
  <c r="AX10" i="17" s="1"/>
  <c r="AX11" i="17" s="1"/>
  <c r="AX12" i="17" s="1"/>
  <c r="AX13" i="17" s="1"/>
  <c r="AX14" i="17" s="1"/>
  <c r="AX15" i="17" s="1"/>
  <c r="AR7" i="17"/>
  <c r="AR8" i="17" s="1"/>
  <c r="AR9" i="17" s="1"/>
  <c r="AR10" i="17" s="1"/>
  <c r="AR11" i="17" s="1"/>
  <c r="AR12" i="17" s="1"/>
  <c r="AR13" i="17" s="1"/>
  <c r="AR14" i="17" s="1"/>
  <c r="AR15" i="17" s="1"/>
  <c r="AL7" i="17"/>
  <c r="AL8" i="17" s="1"/>
  <c r="AL9" i="17" s="1"/>
  <c r="AL10" i="17" s="1"/>
  <c r="AL11" i="17" s="1"/>
  <c r="AL12" i="17" s="1"/>
  <c r="AL13" i="17" s="1"/>
  <c r="AL14" i="17" s="1"/>
  <c r="AL15" i="17" s="1"/>
  <c r="AF7" i="17"/>
  <c r="AF8" i="17" s="1"/>
  <c r="AF9" i="17" s="1"/>
  <c r="AF10" i="17" s="1"/>
  <c r="AF11" i="17" s="1"/>
  <c r="AF12" i="17" s="1"/>
  <c r="AF13" i="17" s="1"/>
  <c r="AF14" i="17" s="1"/>
  <c r="AF15" i="17" s="1"/>
  <c r="Z7" i="17"/>
  <c r="Z8" i="17" s="1"/>
  <c r="Z9" i="17" s="1"/>
  <c r="Z10" i="17" s="1"/>
  <c r="Z11" i="17" s="1"/>
  <c r="Z12" i="17" s="1"/>
  <c r="Z13" i="17" s="1"/>
  <c r="Z14" i="17" s="1"/>
  <c r="Z15" i="17" s="1"/>
  <c r="T8" i="17"/>
  <c r="T9" i="17" s="1"/>
  <c r="T10" i="17" s="1"/>
  <c r="T11" i="17" s="1"/>
  <c r="T12" i="17" s="1"/>
  <c r="T13" i="17" s="1"/>
  <c r="T14" i="17" s="1"/>
  <c r="T15" i="17" s="1"/>
  <c r="N8" i="17"/>
  <c r="N9" i="17" s="1"/>
  <c r="N10" i="17" s="1"/>
  <c r="N11" i="17" s="1"/>
  <c r="N12" i="17" s="1"/>
  <c r="N13" i="17" s="1"/>
  <c r="N14" i="17" s="1"/>
  <c r="N15" i="17" s="1"/>
  <c r="H7" i="17"/>
  <c r="H8" i="17" s="1"/>
  <c r="H9" i="17" s="1"/>
  <c r="H10" i="17" s="1"/>
  <c r="H11" i="17" s="1"/>
  <c r="H12" i="17" s="1"/>
  <c r="H13" i="17" s="1"/>
  <c r="H14" i="17" s="1"/>
  <c r="H15" i="17" s="1"/>
  <c r="B7" i="17"/>
  <c r="B8" i="17" s="1"/>
  <c r="B9" i="17" s="1"/>
  <c r="B10" i="17" s="1"/>
  <c r="B11" i="17" s="1"/>
  <c r="B12" i="17" s="1"/>
  <c r="B13" i="17" s="1"/>
  <c r="B14" i="17" s="1"/>
  <c r="B15" i="17" s="1"/>
  <c r="CH7" i="18"/>
  <c r="CH8" i="18" s="1"/>
  <c r="CH9" i="18" s="1"/>
  <c r="CH10" i="18" s="1"/>
  <c r="CH11" i="18" s="1"/>
  <c r="CH12" i="18" s="1"/>
  <c r="CH13" i="18" s="1"/>
  <c r="CH14" i="18" s="1"/>
  <c r="CH15" i="18" s="1"/>
  <c r="CB7" i="18"/>
  <c r="CB8" i="18" s="1"/>
  <c r="CB9" i="18" s="1"/>
  <c r="CB10" i="18" s="1"/>
  <c r="CB11" i="18" s="1"/>
  <c r="CB12" i="18" s="1"/>
  <c r="CB13" i="18" s="1"/>
  <c r="CB14" i="18" s="1"/>
  <c r="CB15" i="18" s="1"/>
  <c r="BV7" i="18"/>
  <c r="BV8" i="18" s="1"/>
  <c r="BV9" i="18" s="1"/>
  <c r="BV10" i="18" s="1"/>
  <c r="BV11" i="18" s="1"/>
  <c r="BV12" i="18" s="1"/>
  <c r="BV13" i="18" s="1"/>
  <c r="BV14" i="18" s="1"/>
  <c r="BV15" i="18" s="1"/>
  <c r="BP7" i="18"/>
  <c r="BP8" i="18" s="1"/>
  <c r="BP9" i="18" s="1"/>
  <c r="BP10" i="18" s="1"/>
  <c r="BP11" i="18" s="1"/>
  <c r="BP12" i="18" s="1"/>
  <c r="BP13" i="18" s="1"/>
  <c r="BP14" i="18" s="1"/>
  <c r="BP15" i="18" s="1"/>
  <c r="BJ7" i="18"/>
  <c r="BJ8" i="18" s="1"/>
  <c r="BJ9" i="18" s="1"/>
  <c r="BJ10" i="18" s="1"/>
  <c r="BJ11" i="18" s="1"/>
  <c r="BJ12" i="18" s="1"/>
  <c r="BJ13" i="18" s="1"/>
  <c r="BJ14" i="18" s="1"/>
  <c r="BJ15" i="18" s="1"/>
  <c r="BD7" i="18"/>
  <c r="BD8" i="18" s="1"/>
  <c r="BD9" i="18" s="1"/>
  <c r="BD10" i="18" s="1"/>
  <c r="BD11" i="18" s="1"/>
  <c r="BD12" i="18" s="1"/>
  <c r="BD13" i="18" s="1"/>
  <c r="BD14" i="18" s="1"/>
  <c r="BD15" i="18" s="1"/>
  <c r="AX7" i="18"/>
  <c r="AX8" i="18" s="1"/>
  <c r="AX9" i="18" s="1"/>
  <c r="AX10" i="18" s="1"/>
  <c r="AX11" i="18" s="1"/>
  <c r="AX12" i="18" s="1"/>
  <c r="AX13" i="18" s="1"/>
  <c r="AX14" i="18" s="1"/>
  <c r="AX15" i="18" s="1"/>
  <c r="AR7" i="18"/>
  <c r="AR8" i="18" s="1"/>
  <c r="AR9" i="18" s="1"/>
  <c r="AR10" i="18" s="1"/>
  <c r="AR11" i="18" s="1"/>
  <c r="AR12" i="18" s="1"/>
  <c r="AR13" i="18" s="1"/>
  <c r="AR14" i="18" s="1"/>
  <c r="AR15" i="18" s="1"/>
  <c r="AL7" i="18"/>
  <c r="AL8" i="18" s="1"/>
  <c r="AL9" i="18" s="1"/>
  <c r="AL10" i="18" s="1"/>
  <c r="AL11" i="18" s="1"/>
  <c r="AL12" i="18" s="1"/>
  <c r="AL13" i="18" s="1"/>
  <c r="AL14" i="18" s="1"/>
  <c r="AL15" i="18" s="1"/>
  <c r="AF7" i="18"/>
  <c r="AF8" i="18" s="1"/>
  <c r="AF9" i="18" s="1"/>
  <c r="AF10" i="18" s="1"/>
  <c r="AF11" i="18" s="1"/>
  <c r="AF12" i="18" s="1"/>
  <c r="AF13" i="18" s="1"/>
  <c r="AF14" i="18" s="1"/>
  <c r="AF15" i="18" s="1"/>
  <c r="Z7" i="18"/>
  <c r="Z8" i="18" s="1"/>
  <c r="Z9" i="18" s="1"/>
  <c r="Z10" i="18" s="1"/>
  <c r="Z11" i="18" s="1"/>
  <c r="Z12" i="18" s="1"/>
  <c r="Z13" i="18" s="1"/>
  <c r="Z14" i="18" s="1"/>
  <c r="Z15" i="18" s="1"/>
  <c r="T7" i="18"/>
  <c r="T8" i="18" s="1"/>
  <c r="T9" i="18" s="1"/>
  <c r="T10" i="18" s="1"/>
  <c r="T11" i="18" s="1"/>
  <c r="T12" i="18" s="1"/>
  <c r="T13" i="18" s="1"/>
  <c r="T14" i="18" s="1"/>
  <c r="T15" i="18" s="1"/>
  <c r="N7" i="18"/>
  <c r="N8" i="18" s="1"/>
  <c r="N9" i="18" s="1"/>
  <c r="N10" i="18" s="1"/>
  <c r="N11" i="18" s="1"/>
  <c r="N12" i="18" s="1"/>
  <c r="N13" i="18" s="1"/>
  <c r="N14" i="18" s="1"/>
  <c r="N15" i="18" s="1"/>
  <c r="H7" i="18"/>
  <c r="H8" i="18" s="1"/>
  <c r="H9" i="18" s="1"/>
  <c r="H10" i="18" s="1"/>
  <c r="H11" i="18" s="1"/>
  <c r="H12" i="18" s="1"/>
  <c r="H13" i="18" s="1"/>
  <c r="H14" i="18" s="1"/>
  <c r="H15" i="18" s="1"/>
  <c r="B7" i="18"/>
  <c r="B8" i="18" s="1"/>
  <c r="B9" i="18" s="1"/>
  <c r="B10" i="18" s="1"/>
  <c r="B11" i="18" s="1"/>
  <c r="B12" i="18" s="1"/>
  <c r="B13" i="18" s="1"/>
  <c r="B14" i="18" s="1"/>
  <c r="B15" i="18" s="1"/>
  <c r="CH7" i="8"/>
  <c r="CH8" i="8" s="1"/>
  <c r="CH9" i="8" s="1"/>
  <c r="CH10" i="8" s="1"/>
  <c r="CH11" i="8" s="1"/>
  <c r="CH12" i="8" s="1"/>
  <c r="CH13" i="8" s="1"/>
  <c r="CH14" i="8" s="1"/>
  <c r="CH15" i="8" s="1"/>
  <c r="CB7" i="8"/>
  <c r="CB8" i="8" s="1"/>
  <c r="CB9" i="8" s="1"/>
  <c r="CB10" i="8" s="1"/>
  <c r="CB11" i="8" s="1"/>
  <c r="CB12" i="8" s="1"/>
  <c r="CB13" i="8" s="1"/>
  <c r="CB14" i="8" s="1"/>
  <c r="CB15" i="8" s="1"/>
  <c r="BV7" i="8"/>
  <c r="BV8" i="8" s="1"/>
  <c r="BV9" i="8" s="1"/>
  <c r="BV10" i="8" s="1"/>
  <c r="BV11" i="8" s="1"/>
  <c r="BV12" i="8" s="1"/>
  <c r="BV13" i="8" s="1"/>
  <c r="BV14" i="8" s="1"/>
  <c r="BV15" i="8" s="1"/>
  <c r="BP7" i="8"/>
  <c r="BP8" i="8" s="1"/>
  <c r="BP9" i="8" s="1"/>
  <c r="BP10" i="8" s="1"/>
  <c r="BP11" i="8" s="1"/>
  <c r="BP12" i="8" s="1"/>
  <c r="BP13" i="8" s="1"/>
  <c r="BP14" i="8" s="1"/>
  <c r="BP15" i="8" s="1"/>
  <c r="BJ7" i="8"/>
  <c r="BJ8" i="8" s="1"/>
  <c r="BJ9" i="8" s="1"/>
  <c r="BJ10" i="8" s="1"/>
  <c r="BJ11" i="8" s="1"/>
  <c r="BJ12" i="8" s="1"/>
  <c r="BJ13" i="8" s="1"/>
  <c r="BJ14" i="8" s="1"/>
  <c r="BJ15" i="8" s="1"/>
  <c r="BD7" i="8"/>
  <c r="BD8" i="8" s="1"/>
  <c r="BD9" i="8" s="1"/>
  <c r="BD10" i="8" s="1"/>
  <c r="BD11" i="8" s="1"/>
  <c r="BD12" i="8" s="1"/>
  <c r="BD13" i="8" s="1"/>
  <c r="BD14" i="8" s="1"/>
  <c r="BD15" i="8" s="1"/>
  <c r="AX7" i="8"/>
  <c r="AX8" i="8" s="1"/>
  <c r="AX9" i="8" s="1"/>
  <c r="AX10" i="8" s="1"/>
  <c r="AX11" i="8" s="1"/>
  <c r="AX12" i="8" s="1"/>
  <c r="AX13" i="8" s="1"/>
  <c r="AX14" i="8" s="1"/>
  <c r="AX15" i="8" s="1"/>
  <c r="AR7" i="8"/>
  <c r="AR8" i="8" s="1"/>
  <c r="AR9" i="8" s="1"/>
  <c r="AR10" i="8" s="1"/>
  <c r="AR11" i="8" s="1"/>
  <c r="AR12" i="8" s="1"/>
  <c r="AR13" i="8" s="1"/>
  <c r="AR14" i="8" s="1"/>
  <c r="AR15" i="8" s="1"/>
  <c r="AL7" i="8"/>
  <c r="AL8" i="8" s="1"/>
  <c r="AL9" i="8" s="1"/>
  <c r="AL10" i="8" s="1"/>
  <c r="AL11" i="8" s="1"/>
  <c r="AL12" i="8" s="1"/>
  <c r="AL13" i="8" s="1"/>
  <c r="AL14" i="8" s="1"/>
  <c r="AL15" i="8" s="1"/>
  <c r="AF7" i="8"/>
  <c r="AF8" i="8" s="1"/>
  <c r="AF9" i="8" s="1"/>
  <c r="AF10" i="8" s="1"/>
  <c r="AF11" i="8" s="1"/>
  <c r="AF12" i="8" s="1"/>
  <c r="AF13" i="8" s="1"/>
  <c r="AF14" i="8" s="1"/>
  <c r="AF15" i="8" s="1"/>
  <c r="Z7" i="8"/>
  <c r="Z8" i="8" s="1"/>
  <c r="Z9" i="8" s="1"/>
  <c r="Z10" i="8" s="1"/>
  <c r="Z11" i="8" s="1"/>
  <c r="Z12" i="8" s="1"/>
  <c r="Z13" i="8" s="1"/>
  <c r="Z14" i="8" s="1"/>
  <c r="Z15" i="8" s="1"/>
  <c r="T7" i="8"/>
  <c r="T8" i="8" s="1"/>
  <c r="T9" i="8" s="1"/>
  <c r="T10" i="8" s="1"/>
  <c r="T11" i="8" s="1"/>
  <c r="T12" i="8" s="1"/>
  <c r="T13" i="8" s="1"/>
  <c r="T14" i="8" s="1"/>
  <c r="T15" i="8" s="1"/>
  <c r="N7" i="8"/>
  <c r="N8" i="8" s="1"/>
  <c r="N9" i="8" s="1"/>
  <c r="N10" i="8" s="1"/>
  <c r="N11" i="8" s="1"/>
  <c r="N12" i="8" s="1"/>
  <c r="N13" i="8" s="1"/>
  <c r="N14" i="8" s="1"/>
  <c r="N15" i="8" s="1"/>
  <c r="H7" i="8"/>
  <c r="H8" i="8" s="1"/>
  <c r="H9" i="8" s="1"/>
  <c r="H10" i="8" s="1"/>
  <c r="H11" i="8" s="1"/>
  <c r="H12" i="8" s="1"/>
  <c r="H13" i="8" s="1"/>
  <c r="H14" i="8" s="1"/>
  <c r="H15" i="8" s="1"/>
  <c r="B7" i="8"/>
  <c r="B8" i="8" s="1"/>
  <c r="B9" i="8" s="1"/>
  <c r="B10" i="8" s="1"/>
  <c r="B11" i="8" s="1"/>
  <c r="B12" i="8" s="1"/>
  <c r="B13" i="8" s="1"/>
  <c r="B14" i="8" s="1"/>
  <c r="B15" i="8" s="1"/>
  <c r="CH7" i="9"/>
  <c r="CH8" i="9" s="1"/>
  <c r="CH9" i="9" s="1"/>
  <c r="CH10" i="9" s="1"/>
  <c r="CH11" i="9" s="1"/>
  <c r="CH12" i="9" s="1"/>
  <c r="CH13" i="9" s="1"/>
  <c r="CH14" i="9" s="1"/>
  <c r="CH15" i="9" s="1"/>
  <c r="CB7" i="9"/>
  <c r="CB8" i="9" s="1"/>
  <c r="CB9" i="9" s="1"/>
  <c r="CB10" i="9" s="1"/>
  <c r="CB11" i="9" s="1"/>
  <c r="CB12" i="9" s="1"/>
  <c r="CB13" i="9" s="1"/>
  <c r="CB14" i="9" s="1"/>
  <c r="CB15" i="9" s="1"/>
  <c r="BV7" i="9"/>
  <c r="BV8" i="9" s="1"/>
  <c r="BV9" i="9" s="1"/>
  <c r="BV10" i="9" s="1"/>
  <c r="BV11" i="9" s="1"/>
  <c r="BV12" i="9" s="1"/>
  <c r="BV13" i="9" s="1"/>
  <c r="BV14" i="9" s="1"/>
  <c r="BV15" i="9" s="1"/>
  <c r="BP7" i="9"/>
  <c r="BP8" i="9" s="1"/>
  <c r="BP9" i="9" s="1"/>
  <c r="BP10" i="9" s="1"/>
  <c r="BP11" i="9" s="1"/>
  <c r="BP12" i="9" s="1"/>
  <c r="BP13" i="9" s="1"/>
  <c r="BP14" i="9" s="1"/>
  <c r="BP15" i="9" s="1"/>
  <c r="BJ7" i="9"/>
  <c r="BJ8" i="9" s="1"/>
  <c r="BJ9" i="9" s="1"/>
  <c r="BJ10" i="9" s="1"/>
  <c r="BJ11" i="9" s="1"/>
  <c r="BJ12" i="9" s="1"/>
  <c r="BJ13" i="9" s="1"/>
  <c r="BJ14" i="9" s="1"/>
  <c r="BJ15" i="9" s="1"/>
  <c r="BD7" i="9"/>
  <c r="BD8" i="9" s="1"/>
  <c r="BD9" i="9" s="1"/>
  <c r="BD10" i="9" s="1"/>
  <c r="BD11" i="9" s="1"/>
  <c r="BD12" i="9" s="1"/>
  <c r="BD13" i="9" s="1"/>
  <c r="BD14" i="9" s="1"/>
  <c r="BD15" i="9" s="1"/>
  <c r="AX7" i="9"/>
  <c r="AX8" i="9" s="1"/>
  <c r="AX9" i="9" s="1"/>
  <c r="AX10" i="9" s="1"/>
  <c r="AX11" i="9" s="1"/>
  <c r="AX12" i="9" s="1"/>
  <c r="AX13" i="9" s="1"/>
  <c r="AX14" i="9" s="1"/>
  <c r="AX15" i="9" s="1"/>
  <c r="AR7" i="9"/>
  <c r="AR8" i="9" s="1"/>
  <c r="AR9" i="9" s="1"/>
  <c r="AR10" i="9" s="1"/>
  <c r="AR11" i="9" s="1"/>
  <c r="AR12" i="9" s="1"/>
  <c r="AR13" i="9" s="1"/>
  <c r="AR14" i="9" s="1"/>
  <c r="AR15" i="9" s="1"/>
  <c r="AL8" i="9"/>
  <c r="AL9" i="9" s="1"/>
  <c r="AL10" i="9" s="1"/>
  <c r="AL11" i="9" s="1"/>
  <c r="AL12" i="9" s="1"/>
  <c r="AL13" i="9" s="1"/>
  <c r="AL14" i="9" s="1"/>
  <c r="AL15" i="9" s="1"/>
  <c r="AF7" i="9"/>
  <c r="AF8" i="9" s="1"/>
  <c r="AF9" i="9" s="1"/>
  <c r="AF10" i="9" s="1"/>
  <c r="AF11" i="9" s="1"/>
  <c r="AF12" i="9" s="1"/>
  <c r="AF13" i="9" s="1"/>
  <c r="AF14" i="9" s="1"/>
  <c r="AF15" i="9" s="1"/>
  <c r="Z7" i="9"/>
  <c r="Z8" i="9" s="1"/>
  <c r="Z9" i="9" s="1"/>
  <c r="Z10" i="9" s="1"/>
  <c r="Z11" i="9" s="1"/>
  <c r="Z12" i="9" s="1"/>
  <c r="Z13" i="9" s="1"/>
  <c r="Z14" i="9" s="1"/>
  <c r="Z15" i="9" s="1"/>
  <c r="T7" i="9"/>
  <c r="T8" i="9" s="1"/>
  <c r="T9" i="9" s="1"/>
  <c r="T10" i="9" s="1"/>
  <c r="T11" i="9" s="1"/>
  <c r="T12" i="9" s="1"/>
  <c r="T13" i="9" s="1"/>
  <c r="T14" i="9" s="1"/>
  <c r="T15" i="9" s="1"/>
  <c r="N7" i="9"/>
  <c r="N8" i="9" s="1"/>
  <c r="N9" i="9" s="1"/>
  <c r="N10" i="9" s="1"/>
  <c r="N11" i="9" s="1"/>
  <c r="N12" i="9" s="1"/>
  <c r="N13" i="9" s="1"/>
  <c r="N14" i="9" s="1"/>
  <c r="N15" i="9" s="1"/>
  <c r="H7" i="9"/>
  <c r="H8" i="9" s="1"/>
  <c r="H9" i="9" s="1"/>
  <c r="H10" i="9" s="1"/>
  <c r="H11" i="9" s="1"/>
  <c r="H12" i="9" s="1"/>
  <c r="H13" i="9" s="1"/>
  <c r="H14" i="9" s="1"/>
  <c r="H15" i="9" s="1"/>
  <c r="B7" i="9"/>
  <c r="B8" i="9" s="1"/>
  <c r="B9" i="9" s="1"/>
  <c r="B10" i="9" s="1"/>
  <c r="B11" i="9" s="1"/>
  <c r="B12" i="9" s="1"/>
  <c r="B13" i="9" s="1"/>
  <c r="B14" i="9" s="1"/>
  <c r="B15" i="9" s="1"/>
  <c r="CH7" i="11"/>
  <c r="CH8" i="11" s="1"/>
  <c r="CH9" i="11" s="1"/>
  <c r="CH10" i="11" s="1"/>
  <c r="CH11" i="11" s="1"/>
  <c r="CH12" i="11" s="1"/>
  <c r="CH13" i="11" s="1"/>
  <c r="CH14" i="11" s="1"/>
  <c r="CH15" i="11" s="1"/>
  <c r="CB7" i="11"/>
  <c r="CB8" i="11" s="1"/>
  <c r="CB9" i="11" s="1"/>
  <c r="CB10" i="11" s="1"/>
  <c r="CB11" i="11" s="1"/>
  <c r="CB12" i="11" s="1"/>
  <c r="CB13" i="11" s="1"/>
  <c r="CB14" i="11" s="1"/>
  <c r="CB15" i="11" s="1"/>
  <c r="BV7" i="11"/>
  <c r="BV8" i="11" s="1"/>
  <c r="BV9" i="11" s="1"/>
  <c r="BV10" i="11" s="1"/>
  <c r="BV11" i="11" s="1"/>
  <c r="BV12" i="11" s="1"/>
  <c r="BV13" i="11" s="1"/>
  <c r="BV14" i="11" s="1"/>
  <c r="BV15" i="11" s="1"/>
  <c r="BP7" i="11"/>
  <c r="BP8" i="11" s="1"/>
  <c r="BP9" i="11" s="1"/>
  <c r="BP10" i="11" s="1"/>
  <c r="BP11" i="11" s="1"/>
  <c r="BP12" i="11" s="1"/>
  <c r="BP13" i="11" s="1"/>
  <c r="BP14" i="11" s="1"/>
  <c r="BP15" i="11" s="1"/>
  <c r="BJ7" i="11"/>
  <c r="BJ8" i="11" s="1"/>
  <c r="BJ9" i="11" s="1"/>
  <c r="BJ10" i="11" s="1"/>
  <c r="BJ11" i="11" s="1"/>
  <c r="BJ12" i="11" s="1"/>
  <c r="BJ13" i="11" s="1"/>
  <c r="BJ14" i="11" s="1"/>
  <c r="BJ15" i="11" s="1"/>
  <c r="BD7" i="11"/>
  <c r="BD8" i="11" s="1"/>
  <c r="BD9" i="11" s="1"/>
  <c r="BD10" i="11" s="1"/>
  <c r="BD11" i="11" s="1"/>
  <c r="BD12" i="11" s="1"/>
  <c r="BD13" i="11" s="1"/>
  <c r="BD14" i="11" s="1"/>
  <c r="BD15" i="11" s="1"/>
  <c r="AX7" i="11"/>
  <c r="AX8" i="11" s="1"/>
  <c r="AX9" i="11" s="1"/>
  <c r="AX10" i="11" s="1"/>
  <c r="AX11" i="11" s="1"/>
  <c r="AX12" i="11" s="1"/>
  <c r="AX13" i="11" s="1"/>
  <c r="AX14" i="11" s="1"/>
  <c r="AX15" i="11" s="1"/>
  <c r="AR7" i="11"/>
  <c r="AR8" i="11" s="1"/>
  <c r="AR9" i="11" s="1"/>
  <c r="AR10" i="11" s="1"/>
  <c r="AR11" i="11" s="1"/>
  <c r="AR12" i="11" s="1"/>
  <c r="AR13" i="11" s="1"/>
  <c r="AR14" i="11" s="1"/>
  <c r="AR15" i="11" s="1"/>
  <c r="AL7" i="11"/>
  <c r="AL8" i="11" s="1"/>
  <c r="AL9" i="11" s="1"/>
  <c r="AL10" i="11" s="1"/>
  <c r="AL11" i="11" s="1"/>
  <c r="AL12" i="11" s="1"/>
  <c r="AL13" i="11" s="1"/>
  <c r="AL14" i="11" s="1"/>
  <c r="AL15" i="11" s="1"/>
  <c r="AF7" i="11"/>
  <c r="AF8" i="11" s="1"/>
  <c r="AF9" i="11" s="1"/>
  <c r="AF10" i="11" s="1"/>
  <c r="AF11" i="11" s="1"/>
  <c r="AF12" i="11" s="1"/>
  <c r="AF13" i="11" s="1"/>
  <c r="AF14" i="11" s="1"/>
  <c r="AF15" i="11" s="1"/>
  <c r="Z7" i="11"/>
  <c r="Z8" i="11" s="1"/>
  <c r="Z9" i="11" s="1"/>
  <c r="Z10" i="11" s="1"/>
  <c r="Z11" i="11" s="1"/>
  <c r="Z12" i="11" s="1"/>
  <c r="Z13" i="11" s="1"/>
  <c r="Z14" i="11" s="1"/>
  <c r="Z15" i="11" s="1"/>
  <c r="T7" i="11"/>
  <c r="T8" i="11" s="1"/>
  <c r="T9" i="11" s="1"/>
  <c r="T10" i="11" s="1"/>
  <c r="T11" i="11" s="1"/>
  <c r="T12" i="11" s="1"/>
  <c r="T13" i="11" s="1"/>
  <c r="T14" i="11" s="1"/>
  <c r="T15" i="11" s="1"/>
  <c r="N7" i="11"/>
  <c r="N8" i="11" s="1"/>
  <c r="N9" i="11" s="1"/>
  <c r="N10" i="11" s="1"/>
  <c r="N11" i="11" s="1"/>
  <c r="N12" i="11" s="1"/>
  <c r="N13" i="11" s="1"/>
  <c r="N14" i="11" s="1"/>
  <c r="N15" i="11" s="1"/>
  <c r="H7" i="11"/>
  <c r="H8" i="11" s="1"/>
  <c r="H9" i="11" s="1"/>
  <c r="H10" i="11" s="1"/>
  <c r="H11" i="11" s="1"/>
  <c r="H12" i="11" s="1"/>
  <c r="H13" i="11" s="1"/>
  <c r="H14" i="11" s="1"/>
  <c r="H15" i="11" s="1"/>
  <c r="B7" i="11"/>
  <c r="B8" i="11" s="1"/>
  <c r="B9" i="11" s="1"/>
  <c r="B10" i="11" s="1"/>
  <c r="B11" i="11" s="1"/>
  <c r="B12" i="11" s="1"/>
  <c r="B13" i="11" s="1"/>
  <c r="B14" i="11" s="1"/>
  <c r="B15" i="11" s="1"/>
  <c r="CH7" i="54"/>
  <c r="CH8" i="54" s="1"/>
  <c r="CH9" i="54" s="1"/>
  <c r="CH10" i="54" s="1"/>
  <c r="CH11" i="54" s="1"/>
  <c r="CH12" i="54" s="1"/>
  <c r="CH13" i="54" s="1"/>
  <c r="CH14" i="54" s="1"/>
  <c r="CH15" i="54" s="1"/>
  <c r="CB7" i="54"/>
  <c r="CB8" i="54" s="1"/>
  <c r="CB9" i="54" s="1"/>
  <c r="CB10" i="54" s="1"/>
  <c r="CB11" i="54" s="1"/>
  <c r="CB12" i="54" s="1"/>
  <c r="CB13" i="54" s="1"/>
  <c r="CB14" i="54" s="1"/>
  <c r="CB15" i="54" s="1"/>
  <c r="BV7" i="54"/>
  <c r="BV8" i="54" s="1"/>
  <c r="BV9" i="54" s="1"/>
  <c r="BV10" i="54" s="1"/>
  <c r="BV11" i="54" s="1"/>
  <c r="BV12" i="54" s="1"/>
  <c r="BV13" i="54" s="1"/>
  <c r="BV14" i="54" s="1"/>
  <c r="BV15" i="54" s="1"/>
  <c r="BP7" i="54"/>
  <c r="BP8" i="54" s="1"/>
  <c r="BP9" i="54" s="1"/>
  <c r="BP10" i="54" s="1"/>
  <c r="BP11" i="54" s="1"/>
  <c r="BP12" i="54" s="1"/>
  <c r="BP13" i="54" s="1"/>
  <c r="BP14" i="54" s="1"/>
  <c r="BP15" i="54" s="1"/>
  <c r="BJ7" i="54"/>
  <c r="BJ8" i="54" s="1"/>
  <c r="BJ9" i="54" s="1"/>
  <c r="BJ10" i="54" s="1"/>
  <c r="BJ11" i="54" s="1"/>
  <c r="BJ12" i="54" s="1"/>
  <c r="BJ13" i="54" s="1"/>
  <c r="BJ14" i="54" s="1"/>
  <c r="BJ15" i="54" s="1"/>
  <c r="BD7" i="54"/>
  <c r="BD8" i="54" s="1"/>
  <c r="BD9" i="54" s="1"/>
  <c r="BD10" i="54" s="1"/>
  <c r="BD11" i="54" s="1"/>
  <c r="BD12" i="54" s="1"/>
  <c r="BD13" i="54" s="1"/>
  <c r="BD14" i="54" s="1"/>
  <c r="BD15" i="54" s="1"/>
  <c r="AX7" i="54"/>
  <c r="AX8" i="54" s="1"/>
  <c r="AX9" i="54" s="1"/>
  <c r="AX10" i="54" s="1"/>
  <c r="AX11" i="54" s="1"/>
  <c r="AX12" i="54" s="1"/>
  <c r="AX13" i="54" s="1"/>
  <c r="AX14" i="54" s="1"/>
  <c r="AX15" i="54" s="1"/>
  <c r="AR7" i="54"/>
  <c r="AR8" i="54" s="1"/>
  <c r="AR9" i="54" s="1"/>
  <c r="AR10" i="54" s="1"/>
  <c r="AR11" i="54" s="1"/>
  <c r="AR12" i="54" s="1"/>
  <c r="AR13" i="54" s="1"/>
  <c r="AR14" i="54" s="1"/>
  <c r="AR15" i="54" s="1"/>
  <c r="AL7" i="54"/>
  <c r="AL8" i="54" s="1"/>
  <c r="AL9" i="54" s="1"/>
  <c r="AL10" i="54" s="1"/>
  <c r="AL11" i="54" s="1"/>
  <c r="AL12" i="54" s="1"/>
  <c r="AL13" i="54" s="1"/>
  <c r="AL14" i="54" s="1"/>
  <c r="AL15" i="54" s="1"/>
  <c r="AF7" i="54"/>
  <c r="AF8" i="54" s="1"/>
  <c r="AF9" i="54" s="1"/>
  <c r="AF10" i="54" s="1"/>
  <c r="AF11" i="54" s="1"/>
  <c r="AF12" i="54" s="1"/>
  <c r="AF13" i="54" s="1"/>
  <c r="AF14" i="54" s="1"/>
  <c r="AF15" i="54" s="1"/>
  <c r="Z7" i="54"/>
  <c r="Z8" i="54" s="1"/>
  <c r="Z9" i="54" s="1"/>
  <c r="Z10" i="54" s="1"/>
  <c r="Z11" i="54" s="1"/>
  <c r="Z12" i="54" s="1"/>
  <c r="Z13" i="54" s="1"/>
  <c r="Z14" i="54" s="1"/>
  <c r="Z15" i="54" s="1"/>
  <c r="T7" i="54"/>
  <c r="T8" i="54" s="1"/>
  <c r="T9" i="54" s="1"/>
  <c r="T10" i="54" s="1"/>
  <c r="T11" i="54" s="1"/>
  <c r="T12" i="54" s="1"/>
  <c r="T13" i="54" s="1"/>
  <c r="T14" i="54" s="1"/>
  <c r="T15" i="54" s="1"/>
  <c r="N7" i="54"/>
  <c r="N8" i="54" s="1"/>
  <c r="N9" i="54" s="1"/>
  <c r="N10" i="54" s="1"/>
  <c r="N11" i="54" s="1"/>
  <c r="N12" i="54" s="1"/>
  <c r="N13" i="54" s="1"/>
  <c r="N14" i="54" s="1"/>
  <c r="N15" i="54" s="1"/>
  <c r="H7" i="54"/>
  <c r="H8" i="54" s="1"/>
  <c r="H9" i="54" s="1"/>
  <c r="H10" i="54" s="1"/>
  <c r="H11" i="54" s="1"/>
  <c r="H12" i="54" s="1"/>
  <c r="H13" i="54" s="1"/>
  <c r="H14" i="54" s="1"/>
  <c r="H15" i="54" s="1"/>
  <c r="B7" i="54"/>
  <c r="B8" i="54" s="1"/>
  <c r="B9" i="54" s="1"/>
  <c r="B10" i="54" s="1"/>
  <c r="B11" i="54" s="1"/>
  <c r="B12" i="54" s="1"/>
  <c r="B13" i="54" s="1"/>
  <c r="B14" i="54" s="1"/>
  <c r="B15" i="54" s="1"/>
  <c r="CH7" i="12"/>
  <c r="CH8" i="12" s="1"/>
  <c r="CH9" i="12" s="1"/>
  <c r="CH10" i="12" s="1"/>
  <c r="CH11" i="12" s="1"/>
  <c r="CH12" i="12" s="1"/>
  <c r="CH13" i="12" s="1"/>
  <c r="CH14" i="12" s="1"/>
  <c r="CH15" i="12" s="1"/>
  <c r="CB8" i="12"/>
  <c r="CB9" i="12" s="1"/>
  <c r="CB10" i="12" s="1"/>
  <c r="CB11" i="12" s="1"/>
  <c r="CB12" i="12" s="1"/>
  <c r="CB13" i="12" s="1"/>
  <c r="CB14" i="12" s="1"/>
  <c r="CB15" i="12" s="1"/>
  <c r="BV8" i="12"/>
  <c r="BV9" i="12" s="1"/>
  <c r="BV10" i="12" s="1"/>
  <c r="BV11" i="12" s="1"/>
  <c r="BV12" i="12" s="1"/>
  <c r="BV13" i="12" s="1"/>
  <c r="BV14" i="12" s="1"/>
  <c r="BV15" i="12" s="1"/>
  <c r="BP7" i="12"/>
  <c r="BP8" i="12" s="1"/>
  <c r="BP9" i="12" s="1"/>
  <c r="BP10" i="12" s="1"/>
  <c r="BP11" i="12" s="1"/>
  <c r="BP12" i="12" s="1"/>
  <c r="BP13" i="12" s="1"/>
  <c r="BP14" i="12" s="1"/>
  <c r="BP15" i="12" s="1"/>
  <c r="BJ7" i="12"/>
  <c r="BJ8" i="12" s="1"/>
  <c r="BJ9" i="12" s="1"/>
  <c r="BJ10" i="12" s="1"/>
  <c r="BJ11" i="12" s="1"/>
  <c r="BJ12" i="12" s="1"/>
  <c r="BJ13" i="12" s="1"/>
  <c r="BJ14" i="12" s="1"/>
  <c r="BJ15" i="12" s="1"/>
  <c r="BD7" i="12"/>
  <c r="BD8" i="12" s="1"/>
  <c r="BD9" i="12" s="1"/>
  <c r="BD10" i="12" s="1"/>
  <c r="BD11" i="12" s="1"/>
  <c r="BD12" i="12" s="1"/>
  <c r="BD13" i="12" s="1"/>
  <c r="BD14" i="12" s="1"/>
  <c r="BD15" i="12" s="1"/>
  <c r="AX8" i="12"/>
  <c r="AX9" i="12" s="1"/>
  <c r="AX10" i="12" s="1"/>
  <c r="AX11" i="12" s="1"/>
  <c r="AX12" i="12" s="1"/>
  <c r="AX13" i="12" s="1"/>
  <c r="AX14" i="12" s="1"/>
  <c r="AX15" i="12" s="1"/>
  <c r="AR7" i="12"/>
  <c r="AR8" i="12" s="1"/>
  <c r="AR9" i="12" s="1"/>
  <c r="AR10" i="12" s="1"/>
  <c r="AR11" i="12" s="1"/>
  <c r="AR12" i="12" s="1"/>
  <c r="AR13" i="12" s="1"/>
  <c r="AR14" i="12" s="1"/>
  <c r="AR15" i="12" s="1"/>
  <c r="AL7" i="12"/>
  <c r="AL8" i="12" s="1"/>
  <c r="AL9" i="12" s="1"/>
  <c r="AL10" i="12" s="1"/>
  <c r="AL11" i="12" s="1"/>
  <c r="AL12" i="12" s="1"/>
  <c r="AL13" i="12" s="1"/>
  <c r="AL14" i="12" s="1"/>
  <c r="AL15" i="12" s="1"/>
  <c r="AF7" i="12"/>
  <c r="AF8" i="12" s="1"/>
  <c r="AF9" i="12" s="1"/>
  <c r="AF10" i="12" s="1"/>
  <c r="AF11" i="12" s="1"/>
  <c r="AF12" i="12" s="1"/>
  <c r="AF13" i="12" s="1"/>
  <c r="AF14" i="12" s="1"/>
  <c r="AF15" i="12" s="1"/>
  <c r="Z7" i="12"/>
  <c r="Z8" i="12" s="1"/>
  <c r="Z9" i="12" s="1"/>
  <c r="Z10" i="12" s="1"/>
  <c r="Z11" i="12" s="1"/>
  <c r="Z12" i="12" s="1"/>
  <c r="Z13" i="12" s="1"/>
  <c r="Z14" i="12" s="1"/>
  <c r="Z15" i="12" s="1"/>
  <c r="T7" i="12"/>
  <c r="T8" i="12" s="1"/>
  <c r="T9" i="12" s="1"/>
  <c r="T10" i="12" s="1"/>
  <c r="T11" i="12" s="1"/>
  <c r="T12" i="12" s="1"/>
  <c r="T13" i="12" s="1"/>
  <c r="T14" i="12" s="1"/>
  <c r="T15" i="12" s="1"/>
  <c r="N8" i="12"/>
  <c r="N9" i="12" s="1"/>
  <c r="N10" i="12" s="1"/>
  <c r="N11" i="12" s="1"/>
  <c r="N12" i="12" s="1"/>
  <c r="N13" i="12" s="1"/>
  <c r="N14" i="12" s="1"/>
  <c r="N15" i="12" s="1"/>
  <c r="H7" i="12"/>
  <c r="H8" i="12" s="1"/>
  <c r="H9" i="12" s="1"/>
  <c r="H10" i="12" s="1"/>
  <c r="H11" i="12" s="1"/>
  <c r="H12" i="12" s="1"/>
  <c r="H13" i="12" s="1"/>
  <c r="H14" i="12" s="1"/>
  <c r="H15" i="12" s="1"/>
  <c r="B7" i="12"/>
  <c r="B8" i="12" s="1"/>
  <c r="B9" i="12" s="1"/>
  <c r="B10" i="12" s="1"/>
  <c r="B11" i="12" s="1"/>
  <c r="B12" i="12" s="1"/>
  <c r="B13" i="12" s="1"/>
  <c r="B14" i="12" s="1"/>
  <c r="B15" i="12" s="1"/>
  <c r="CH7" i="13"/>
  <c r="CH8" i="13" s="1"/>
  <c r="CH9" i="13" s="1"/>
  <c r="CH10" i="13" s="1"/>
  <c r="CH11" i="13" s="1"/>
  <c r="CH12" i="13" s="1"/>
  <c r="CH13" i="13" s="1"/>
  <c r="CH14" i="13" s="1"/>
  <c r="CH15" i="13" s="1"/>
  <c r="CB7" i="13"/>
  <c r="CB8" i="13" s="1"/>
  <c r="CB9" i="13" s="1"/>
  <c r="CB10" i="13" s="1"/>
  <c r="CB11" i="13" s="1"/>
  <c r="CB12" i="13" s="1"/>
  <c r="CB13" i="13" s="1"/>
  <c r="CB14" i="13" s="1"/>
  <c r="CB15" i="13" s="1"/>
  <c r="BV7" i="13"/>
  <c r="BV8" i="13" s="1"/>
  <c r="BV9" i="13" s="1"/>
  <c r="BV10" i="13" s="1"/>
  <c r="BV11" i="13" s="1"/>
  <c r="BV12" i="13" s="1"/>
  <c r="BV13" i="13" s="1"/>
  <c r="BV14" i="13" s="1"/>
  <c r="BV15" i="13" s="1"/>
  <c r="BP7" i="13"/>
  <c r="BP8" i="13" s="1"/>
  <c r="BP9" i="13" s="1"/>
  <c r="BP10" i="13" s="1"/>
  <c r="BP11" i="13" s="1"/>
  <c r="BP12" i="13" s="1"/>
  <c r="BP13" i="13" s="1"/>
  <c r="BP14" i="13" s="1"/>
  <c r="BP15" i="13" s="1"/>
  <c r="BJ7" i="13"/>
  <c r="BJ8" i="13" s="1"/>
  <c r="BJ9" i="13" s="1"/>
  <c r="BJ10" i="13" s="1"/>
  <c r="BJ11" i="13" s="1"/>
  <c r="BJ12" i="13" s="1"/>
  <c r="BJ13" i="13" s="1"/>
  <c r="BJ14" i="13" s="1"/>
  <c r="BJ15" i="13" s="1"/>
  <c r="BD7" i="13"/>
  <c r="BD8" i="13" s="1"/>
  <c r="BD9" i="13" s="1"/>
  <c r="BD10" i="13" s="1"/>
  <c r="BD11" i="13" s="1"/>
  <c r="BD12" i="13" s="1"/>
  <c r="BD13" i="13" s="1"/>
  <c r="BD14" i="13" s="1"/>
  <c r="BD15" i="13" s="1"/>
  <c r="AX7" i="13"/>
  <c r="AX8" i="13" s="1"/>
  <c r="AX9" i="13" s="1"/>
  <c r="AX10" i="13" s="1"/>
  <c r="AX11" i="13" s="1"/>
  <c r="AX12" i="13" s="1"/>
  <c r="AX13" i="13" s="1"/>
  <c r="AX14" i="13" s="1"/>
  <c r="AX15" i="13" s="1"/>
  <c r="AR7" i="13"/>
  <c r="AR8" i="13" s="1"/>
  <c r="AR9" i="13" s="1"/>
  <c r="AR10" i="13" s="1"/>
  <c r="AR11" i="13" s="1"/>
  <c r="AR12" i="13" s="1"/>
  <c r="AR13" i="13" s="1"/>
  <c r="AR14" i="13" s="1"/>
  <c r="AR15" i="13" s="1"/>
  <c r="AL7" i="13"/>
  <c r="AL8" i="13" s="1"/>
  <c r="AL9" i="13" s="1"/>
  <c r="AL10" i="13" s="1"/>
  <c r="AL11" i="13" s="1"/>
  <c r="AL12" i="13" s="1"/>
  <c r="AL13" i="13" s="1"/>
  <c r="AL14" i="13" s="1"/>
  <c r="AL15" i="13" s="1"/>
  <c r="AF7" i="13"/>
  <c r="AF8" i="13" s="1"/>
  <c r="AF9" i="13" s="1"/>
  <c r="AF10" i="13" s="1"/>
  <c r="AF11" i="13" s="1"/>
  <c r="AF12" i="13" s="1"/>
  <c r="AF13" i="13" s="1"/>
  <c r="AF14" i="13" s="1"/>
  <c r="AF15" i="13" s="1"/>
  <c r="Z7" i="13"/>
  <c r="Z8" i="13" s="1"/>
  <c r="Z9" i="13" s="1"/>
  <c r="Z10" i="13" s="1"/>
  <c r="Z11" i="13" s="1"/>
  <c r="Z12" i="13" s="1"/>
  <c r="Z13" i="13" s="1"/>
  <c r="Z14" i="13" s="1"/>
  <c r="Z15" i="13" s="1"/>
  <c r="T7" i="13"/>
  <c r="T8" i="13" s="1"/>
  <c r="T9" i="13" s="1"/>
  <c r="T10" i="13" s="1"/>
  <c r="T11" i="13" s="1"/>
  <c r="T12" i="13" s="1"/>
  <c r="T13" i="13" s="1"/>
  <c r="T14" i="13" s="1"/>
  <c r="T15" i="13" s="1"/>
  <c r="N7" i="13"/>
  <c r="N8" i="13" s="1"/>
  <c r="N9" i="13" s="1"/>
  <c r="N10" i="13" s="1"/>
  <c r="N11" i="13" s="1"/>
  <c r="N12" i="13" s="1"/>
  <c r="N13" i="13" s="1"/>
  <c r="N14" i="13" s="1"/>
  <c r="N15" i="13" s="1"/>
  <c r="H7" i="13"/>
  <c r="H8" i="13" s="1"/>
  <c r="H9" i="13" s="1"/>
  <c r="H10" i="13" s="1"/>
  <c r="H11" i="13" s="1"/>
  <c r="H12" i="13" s="1"/>
  <c r="H13" i="13" s="1"/>
  <c r="H14" i="13" s="1"/>
  <c r="H15" i="13" s="1"/>
  <c r="B7" i="13"/>
  <c r="B8" i="13" s="1"/>
  <c r="B9" i="13" s="1"/>
  <c r="B10" i="13" s="1"/>
  <c r="B11" i="13" s="1"/>
  <c r="B12" i="13" s="1"/>
  <c r="B13" i="13" s="1"/>
  <c r="B14" i="13" s="1"/>
  <c r="B15" i="13" s="1"/>
  <c r="CH7" i="20"/>
  <c r="CH8" i="20" s="1"/>
  <c r="CH9" i="20" s="1"/>
  <c r="CH10" i="20" s="1"/>
  <c r="CH11" i="20" s="1"/>
  <c r="CH12" i="20" s="1"/>
  <c r="CH13" i="20" s="1"/>
  <c r="CH14" i="20" s="1"/>
  <c r="CH15" i="20" s="1"/>
  <c r="CB7" i="20"/>
  <c r="CB8" i="20" s="1"/>
  <c r="CB9" i="20" s="1"/>
  <c r="CB10" i="20" s="1"/>
  <c r="CB11" i="20" s="1"/>
  <c r="CB12" i="20" s="1"/>
  <c r="CB13" i="20" s="1"/>
  <c r="CB14" i="20" s="1"/>
  <c r="CB15" i="20" s="1"/>
  <c r="BV7" i="20"/>
  <c r="BV8" i="20" s="1"/>
  <c r="BV9" i="20" s="1"/>
  <c r="BV10" i="20" s="1"/>
  <c r="BV11" i="20" s="1"/>
  <c r="BV12" i="20" s="1"/>
  <c r="BV13" i="20" s="1"/>
  <c r="BV14" i="20" s="1"/>
  <c r="BV15" i="20" s="1"/>
  <c r="BP7" i="20"/>
  <c r="BP8" i="20" s="1"/>
  <c r="BP9" i="20" s="1"/>
  <c r="BP10" i="20" s="1"/>
  <c r="BP11" i="20" s="1"/>
  <c r="BP12" i="20" s="1"/>
  <c r="BP13" i="20" s="1"/>
  <c r="BP14" i="20" s="1"/>
  <c r="BP15" i="20" s="1"/>
  <c r="BJ7" i="20"/>
  <c r="BJ8" i="20" s="1"/>
  <c r="BJ9" i="20" s="1"/>
  <c r="BJ10" i="20" s="1"/>
  <c r="BJ11" i="20" s="1"/>
  <c r="BJ12" i="20" s="1"/>
  <c r="BJ13" i="20" s="1"/>
  <c r="BJ14" i="20" s="1"/>
  <c r="BJ15" i="20" s="1"/>
  <c r="BD7" i="20"/>
  <c r="BD8" i="20" s="1"/>
  <c r="BD9" i="20" s="1"/>
  <c r="BD10" i="20" s="1"/>
  <c r="BD11" i="20" s="1"/>
  <c r="BD12" i="20" s="1"/>
  <c r="BD13" i="20" s="1"/>
  <c r="BD14" i="20" s="1"/>
  <c r="BD15" i="20" s="1"/>
  <c r="AX7" i="20"/>
  <c r="AX8" i="20" s="1"/>
  <c r="AX9" i="20" s="1"/>
  <c r="AX10" i="20" s="1"/>
  <c r="AX11" i="20" s="1"/>
  <c r="AX12" i="20" s="1"/>
  <c r="AX13" i="20" s="1"/>
  <c r="AX14" i="20" s="1"/>
  <c r="AX15" i="20" s="1"/>
  <c r="AR7" i="20"/>
  <c r="AR8" i="20" s="1"/>
  <c r="AR9" i="20" s="1"/>
  <c r="AR10" i="20" s="1"/>
  <c r="AR11" i="20" s="1"/>
  <c r="AR12" i="20" s="1"/>
  <c r="AR13" i="20" s="1"/>
  <c r="AR14" i="20" s="1"/>
  <c r="AR15" i="20" s="1"/>
  <c r="AL7" i="20"/>
  <c r="AL8" i="20" s="1"/>
  <c r="AL9" i="20" s="1"/>
  <c r="AL10" i="20" s="1"/>
  <c r="AL11" i="20" s="1"/>
  <c r="AL12" i="20" s="1"/>
  <c r="AL13" i="20" s="1"/>
  <c r="AL14" i="20" s="1"/>
  <c r="AL15" i="20" s="1"/>
  <c r="AF7" i="20"/>
  <c r="AF8" i="20" s="1"/>
  <c r="AF9" i="20" s="1"/>
  <c r="AF10" i="20" s="1"/>
  <c r="AF11" i="20" s="1"/>
  <c r="AF12" i="20" s="1"/>
  <c r="AF13" i="20" s="1"/>
  <c r="AF14" i="20" s="1"/>
  <c r="AF15" i="20" s="1"/>
  <c r="Z7" i="20"/>
  <c r="Z8" i="20" s="1"/>
  <c r="Z9" i="20" s="1"/>
  <c r="Z10" i="20" s="1"/>
  <c r="Z11" i="20" s="1"/>
  <c r="Z12" i="20" s="1"/>
  <c r="Z13" i="20" s="1"/>
  <c r="Z14" i="20" s="1"/>
  <c r="Z15" i="20" s="1"/>
  <c r="T7" i="20"/>
  <c r="T8" i="20" s="1"/>
  <c r="T9" i="20" s="1"/>
  <c r="T10" i="20" s="1"/>
  <c r="T11" i="20" s="1"/>
  <c r="T12" i="20" s="1"/>
  <c r="T13" i="20" s="1"/>
  <c r="T14" i="20" s="1"/>
  <c r="T15" i="20" s="1"/>
  <c r="N7" i="20"/>
  <c r="N8" i="20" s="1"/>
  <c r="N9" i="20" s="1"/>
  <c r="N10" i="20" s="1"/>
  <c r="N11" i="20" s="1"/>
  <c r="N12" i="20" s="1"/>
  <c r="N13" i="20" s="1"/>
  <c r="N14" i="20" s="1"/>
  <c r="N15" i="20" s="1"/>
  <c r="H7" i="20"/>
  <c r="H8" i="20" s="1"/>
  <c r="H9" i="20" s="1"/>
  <c r="H10" i="20" s="1"/>
  <c r="H11" i="20" s="1"/>
  <c r="H12" i="20" s="1"/>
  <c r="H13" i="20" s="1"/>
  <c r="H14" i="20" s="1"/>
  <c r="H15" i="20" s="1"/>
  <c r="B7" i="20"/>
  <c r="B8" i="20" s="1"/>
  <c r="B9" i="20" s="1"/>
  <c r="B10" i="20" s="1"/>
  <c r="B11" i="20" s="1"/>
  <c r="B12" i="20" s="1"/>
  <c r="B13" i="20" s="1"/>
  <c r="B14" i="20" s="1"/>
  <c r="B15" i="20" s="1"/>
  <c r="CH7" i="21"/>
  <c r="CH8" i="21" s="1"/>
  <c r="CH9" i="21" s="1"/>
  <c r="CH10" i="21" s="1"/>
  <c r="CH11" i="21" s="1"/>
  <c r="CH12" i="21" s="1"/>
  <c r="CH13" i="21" s="1"/>
  <c r="CH14" i="21" s="1"/>
  <c r="CH15" i="21" s="1"/>
  <c r="CB7" i="21"/>
  <c r="CB8" i="21" s="1"/>
  <c r="CB9" i="21" s="1"/>
  <c r="CB10" i="21" s="1"/>
  <c r="CB11" i="21" s="1"/>
  <c r="CB12" i="21" s="1"/>
  <c r="CB13" i="21" s="1"/>
  <c r="CB14" i="21" s="1"/>
  <c r="CB15" i="21" s="1"/>
  <c r="BV7" i="21"/>
  <c r="BV8" i="21" s="1"/>
  <c r="BV9" i="21" s="1"/>
  <c r="BV10" i="21" s="1"/>
  <c r="BV11" i="21" s="1"/>
  <c r="BV12" i="21" s="1"/>
  <c r="BV13" i="21" s="1"/>
  <c r="BV14" i="21" s="1"/>
  <c r="BV15" i="21" s="1"/>
  <c r="BP7" i="21"/>
  <c r="BP8" i="21" s="1"/>
  <c r="BP9" i="21" s="1"/>
  <c r="BP10" i="21" s="1"/>
  <c r="BP11" i="21" s="1"/>
  <c r="BP12" i="21" s="1"/>
  <c r="BP13" i="21" s="1"/>
  <c r="BP14" i="21" s="1"/>
  <c r="BP15" i="21" s="1"/>
  <c r="BJ7" i="21"/>
  <c r="BJ8" i="21" s="1"/>
  <c r="BJ9" i="21" s="1"/>
  <c r="BJ10" i="21" s="1"/>
  <c r="BJ11" i="21" s="1"/>
  <c r="BJ12" i="21" s="1"/>
  <c r="BJ13" i="21" s="1"/>
  <c r="BJ14" i="21" s="1"/>
  <c r="BJ15" i="21" s="1"/>
  <c r="BD7" i="21"/>
  <c r="BD8" i="21" s="1"/>
  <c r="BD9" i="21" s="1"/>
  <c r="BD10" i="21" s="1"/>
  <c r="BD11" i="21" s="1"/>
  <c r="BD12" i="21" s="1"/>
  <c r="BD13" i="21" s="1"/>
  <c r="BD14" i="21" s="1"/>
  <c r="BD15" i="21" s="1"/>
  <c r="AX7" i="21"/>
  <c r="AX8" i="21" s="1"/>
  <c r="AX9" i="21" s="1"/>
  <c r="AX10" i="21" s="1"/>
  <c r="AX11" i="21" s="1"/>
  <c r="AX12" i="21" s="1"/>
  <c r="AX13" i="21" s="1"/>
  <c r="AX14" i="21" s="1"/>
  <c r="AX15" i="21" s="1"/>
  <c r="AR7" i="21"/>
  <c r="AR8" i="21" s="1"/>
  <c r="AR9" i="21" s="1"/>
  <c r="AR10" i="21" s="1"/>
  <c r="AR11" i="21" s="1"/>
  <c r="AR12" i="21" s="1"/>
  <c r="AR13" i="21" s="1"/>
  <c r="AR14" i="21" s="1"/>
  <c r="AR15" i="21" s="1"/>
  <c r="AL8" i="21"/>
  <c r="AL9" i="21" s="1"/>
  <c r="AL10" i="21" s="1"/>
  <c r="AL11" i="21" s="1"/>
  <c r="AL12" i="21" s="1"/>
  <c r="AL13" i="21" s="1"/>
  <c r="AL14" i="21" s="1"/>
  <c r="AL15" i="21" s="1"/>
  <c r="AF7" i="21"/>
  <c r="AF8" i="21" s="1"/>
  <c r="AF9" i="21" s="1"/>
  <c r="AF10" i="21" s="1"/>
  <c r="AF11" i="21" s="1"/>
  <c r="AF12" i="21" s="1"/>
  <c r="AF13" i="21" s="1"/>
  <c r="AF14" i="21" s="1"/>
  <c r="AF15" i="21" s="1"/>
  <c r="Z7" i="21"/>
  <c r="Z8" i="21" s="1"/>
  <c r="Z9" i="21" s="1"/>
  <c r="Z10" i="21" s="1"/>
  <c r="Z11" i="21" s="1"/>
  <c r="Z12" i="21" s="1"/>
  <c r="Z13" i="21" s="1"/>
  <c r="Z14" i="21" s="1"/>
  <c r="Z15" i="21" s="1"/>
  <c r="T7" i="21"/>
  <c r="T8" i="21" s="1"/>
  <c r="T9" i="21" s="1"/>
  <c r="T10" i="21" s="1"/>
  <c r="T11" i="21" s="1"/>
  <c r="T12" i="21" s="1"/>
  <c r="T13" i="21" s="1"/>
  <c r="T14" i="21" s="1"/>
  <c r="T15" i="21" s="1"/>
  <c r="N7" i="21"/>
  <c r="N8" i="21" s="1"/>
  <c r="N9" i="21" s="1"/>
  <c r="N10" i="21" s="1"/>
  <c r="N11" i="21" s="1"/>
  <c r="N12" i="21" s="1"/>
  <c r="N13" i="21" s="1"/>
  <c r="N14" i="21" s="1"/>
  <c r="N15" i="21" s="1"/>
  <c r="H7" i="21"/>
  <c r="H8" i="21" s="1"/>
  <c r="H9" i="21" s="1"/>
  <c r="H10" i="21" s="1"/>
  <c r="H11" i="21" s="1"/>
  <c r="H12" i="21" s="1"/>
  <c r="H13" i="21" s="1"/>
  <c r="H14" i="21" s="1"/>
  <c r="H15" i="21" s="1"/>
  <c r="B7" i="21"/>
  <c r="B8" i="21" s="1"/>
  <c r="B9" i="21" s="1"/>
  <c r="B10" i="21" s="1"/>
  <c r="B11" i="21" s="1"/>
  <c r="B12" i="21" s="1"/>
  <c r="B13" i="21" s="1"/>
  <c r="B14" i="21" s="1"/>
  <c r="B15" i="21" s="1"/>
  <c r="CH8" i="24"/>
  <c r="CH9" i="24" s="1"/>
  <c r="CH10" i="24" s="1"/>
  <c r="CH11" i="24" s="1"/>
  <c r="CH12" i="24" s="1"/>
  <c r="CH13" i="24" s="1"/>
  <c r="CH14" i="24" s="1"/>
  <c r="CH15" i="24" s="1"/>
  <c r="CB7" i="24"/>
  <c r="CB8" i="24" s="1"/>
  <c r="CB9" i="24" s="1"/>
  <c r="CB10" i="24" s="1"/>
  <c r="CB11" i="24" s="1"/>
  <c r="CB12" i="24" s="1"/>
  <c r="CB13" i="24" s="1"/>
  <c r="CB14" i="24" s="1"/>
  <c r="CB15" i="24" s="1"/>
  <c r="BV7" i="24"/>
  <c r="BV8" i="24" s="1"/>
  <c r="BV9" i="24" s="1"/>
  <c r="BV10" i="24" s="1"/>
  <c r="BV11" i="24" s="1"/>
  <c r="BV12" i="24" s="1"/>
  <c r="BV13" i="24" s="1"/>
  <c r="BV14" i="24" s="1"/>
  <c r="BV15" i="24" s="1"/>
  <c r="BP7" i="24"/>
  <c r="BP8" i="24" s="1"/>
  <c r="BP9" i="24" s="1"/>
  <c r="BP10" i="24" s="1"/>
  <c r="BP11" i="24" s="1"/>
  <c r="BP12" i="24" s="1"/>
  <c r="BP13" i="24" s="1"/>
  <c r="BP14" i="24" s="1"/>
  <c r="BP15" i="24" s="1"/>
  <c r="BJ7" i="24"/>
  <c r="BJ8" i="24" s="1"/>
  <c r="BJ9" i="24" s="1"/>
  <c r="BJ10" i="24" s="1"/>
  <c r="BJ11" i="24" s="1"/>
  <c r="BJ12" i="24" s="1"/>
  <c r="BJ13" i="24" s="1"/>
  <c r="BJ14" i="24" s="1"/>
  <c r="BJ15" i="24" s="1"/>
  <c r="BD7" i="24"/>
  <c r="BD8" i="24" s="1"/>
  <c r="BD9" i="24" s="1"/>
  <c r="BD10" i="24" s="1"/>
  <c r="BD11" i="24" s="1"/>
  <c r="BD12" i="24" s="1"/>
  <c r="BD13" i="24" s="1"/>
  <c r="BD14" i="24" s="1"/>
  <c r="BD15" i="24" s="1"/>
  <c r="AX7" i="24"/>
  <c r="AX8" i="24" s="1"/>
  <c r="AX9" i="24" s="1"/>
  <c r="AX10" i="24" s="1"/>
  <c r="AX11" i="24" s="1"/>
  <c r="AX12" i="24" s="1"/>
  <c r="AX13" i="24" s="1"/>
  <c r="AX14" i="24" s="1"/>
  <c r="AX15" i="24" s="1"/>
  <c r="AR7" i="24"/>
  <c r="AR8" i="24" s="1"/>
  <c r="AR9" i="24" s="1"/>
  <c r="AR10" i="24" s="1"/>
  <c r="AR11" i="24" s="1"/>
  <c r="AR12" i="24" s="1"/>
  <c r="AR13" i="24" s="1"/>
  <c r="AR14" i="24" s="1"/>
  <c r="AR15" i="24" s="1"/>
  <c r="AL7" i="24"/>
  <c r="AL8" i="24" s="1"/>
  <c r="AL9" i="24" s="1"/>
  <c r="AL10" i="24" s="1"/>
  <c r="AL11" i="24" s="1"/>
  <c r="AL12" i="24" s="1"/>
  <c r="AL13" i="24" s="1"/>
  <c r="AL14" i="24" s="1"/>
  <c r="AL15" i="24" s="1"/>
  <c r="AF7" i="24"/>
  <c r="AF8" i="24" s="1"/>
  <c r="AF9" i="24" s="1"/>
  <c r="AF10" i="24" s="1"/>
  <c r="AF11" i="24" s="1"/>
  <c r="AF12" i="24" s="1"/>
  <c r="AF13" i="24" s="1"/>
  <c r="AF14" i="24" s="1"/>
  <c r="AF15" i="24" s="1"/>
  <c r="Z7" i="24"/>
  <c r="Z8" i="24" s="1"/>
  <c r="Z9" i="24" s="1"/>
  <c r="Z10" i="24" s="1"/>
  <c r="Z11" i="24" s="1"/>
  <c r="Z12" i="24" s="1"/>
  <c r="Z13" i="24" s="1"/>
  <c r="Z14" i="24" s="1"/>
  <c r="Z15" i="24" s="1"/>
  <c r="T7" i="24"/>
  <c r="T8" i="24" s="1"/>
  <c r="T9" i="24" s="1"/>
  <c r="T10" i="24" s="1"/>
  <c r="T11" i="24" s="1"/>
  <c r="T12" i="24" s="1"/>
  <c r="T13" i="24" s="1"/>
  <c r="T14" i="24" s="1"/>
  <c r="T15" i="24" s="1"/>
  <c r="N7" i="24"/>
  <c r="N8" i="24" s="1"/>
  <c r="N9" i="24" s="1"/>
  <c r="N10" i="24" s="1"/>
  <c r="N11" i="24" s="1"/>
  <c r="N12" i="24" s="1"/>
  <c r="N13" i="24" s="1"/>
  <c r="N14" i="24" s="1"/>
  <c r="N15" i="24" s="1"/>
  <c r="H7" i="24"/>
  <c r="H8" i="24" s="1"/>
  <c r="H9" i="24" s="1"/>
  <c r="H10" i="24" s="1"/>
  <c r="H11" i="24" s="1"/>
  <c r="H12" i="24" s="1"/>
  <c r="H13" i="24" s="1"/>
  <c r="H14" i="24" s="1"/>
  <c r="H15" i="24" s="1"/>
  <c r="B7" i="24"/>
  <c r="B8" i="24" s="1"/>
  <c r="B9" i="24" s="1"/>
  <c r="B10" i="24" s="1"/>
  <c r="B11" i="24" s="1"/>
  <c r="B12" i="24" s="1"/>
  <c r="B13" i="24" s="1"/>
  <c r="B14" i="24" s="1"/>
  <c r="B15" i="24" s="1"/>
  <c r="CH7" i="41"/>
  <c r="CH8" i="41" s="1"/>
  <c r="CH9" i="41" s="1"/>
  <c r="CH10" i="41" s="1"/>
  <c r="CH11" i="41" s="1"/>
  <c r="CH12" i="41" s="1"/>
  <c r="CH13" i="41" s="1"/>
  <c r="CH14" i="41" s="1"/>
  <c r="CH15" i="41" s="1"/>
  <c r="CB7" i="41"/>
  <c r="CB8" i="41" s="1"/>
  <c r="CB9" i="41" s="1"/>
  <c r="CB10" i="41" s="1"/>
  <c r="CB11" i="41" s="1"/>
  <c r="CB12" i="41" s="1"/>
  <c r="CB13" i="41" s="1"/>
  <c r="CB14" i="41" s="1"/>
  <c r="CB15" i="41" s="1"/>
  <c r="BV7" i="41"/>
  <c r="BV8" i="41" s="1"/>
  <c r="BV9" i="41" s="1"/>
  <c r="BV10" i="41" s="1"/>
  <c r="BV11" i="41" s="1"/>
  <c r="BV12" i="41" s="1"/>
  <c r="BV13" i="41" s="1"/>
  <c r="BV14" i="41" s="1"/>
  <c r="BV15" i="41" s="1"/>
  <c r="BP7" i="41"/>
  <c r="BP8" i="41" s="1"/>
  <c r="BP9" i="41" s="1"/>
  <c r="BP10" i="41" s="1"/>
  <c r="BP11" i="41" s="1"/>
  <c r="BP12" i="41" s="1"/>
  <c r="BP13" i="41" s="1"/>
  <c r="BP14" i="41" s="1"/>
  <c r="BP15" i="41" s="1"/>
  <c r="BJ7" i="41"/>
  <c r="BJ8" i="41" s="1"/>
  <c r="BJ9" i="41" s="1"/>
  <c r="BJ10" i="41" s="1"/>
  <c r="BJ11" i="41" s="1"/>
  <c r="BJ12" i="41" s="1"/>
  <c r="BJ13" i="41" s="1"/>
  <c r="BJ14" i="41" s="1"/>
  <c r="BJ15" i="41" s="1"/>
  <c r="BD7" i="41"/>
  <c r="BD8" i="41" s="1"/>
  <c r="BD9" i="41" s="1"/>
  <c r="BD10" i="41" s="1"/>
  <c r="BD11" i="41" s="1"/>
  <c r="BD12" i="41" s="1"/>
  <c r="BD13" i="41" s="1"/>
  <c r="BD14" i="41" s="1"/>
  <c r="BD15" i="41" s="1"/>
  <c r="AX7" i="41"/>
  <c r="AX8" i="41" s="1"/>
  <c r="AX9" i="41" s="1"/>
  <c r="AX10" i="41" s="1"/>
  <c r="AX11" i="41" s="1"/>
  <c r="AX12" i="41" s="1"/>
  <c r="AX13" i="41" s="1"/>
  <c r="AX14" i="41" s="1"/>
  <c r="AX15" i="41" s="1"/>
  <c r="AR7" i="41"/>
  <c r="AR8" i="41" s="1"/>
  <c r="AR9" i="41" s="1"/>
  <c r="AR10" i="41" s="1"/>
  <c r="AR11" i="41" s="1"/>
  <c r="AR12" i="41" s="1"/>
  <c r="AR13" i="41" s="1"/>
  <c r="AR14" i="41" s="1"/>
  <c r="AR15" i="41" s="1"/>
  <c r="AL7" i="41"/>
  <c r="AL8" i="41" s="1"/>
  <c r="AL9" i="41" s="1"/>
  <c r="AL10" i="41" s="1"/>
  <c r="AL11" i="41" s="1"/>
  <c r="AL12" i="41" s="1"/>
  <c r="AL13" i="41" s="1"/>
  <c r="AL14" i="41" s="1"/>
  <c r="AL15" i="41" s="1"/>
  <c r="AF7" i="41"/>
  <c r="AF8" i="41" s="1"/>
  <c r="AF9" i="41" s="1"/>
  <c r="AF10" i="41" s="1"/>
  <c r="AF11" i="41" s="1"/>
  <c r="AF12" i="41" s="1"/>
  <c r="AF13" i="41" s="1"/>
  <c r="AF14" i="41" s="1"/>
  <c r="AF15" i="41" s="1"/>
  <c r="Z7" i="41"/>
  <c r="Z8" i="41" s="1"/>
  <c r="Z9" i="41" s="1"/>
  <c r="Z10" i="41" s="1"/>
  <c r="Z11" i="41" s="1"/>
  <c r="Z12" i="41" s="1"/>
  <c r="Z13" i="41" s="1"/>
  <c r="Z14" i="41" s="1"/>
  <c r="Z15" i="41" s="1"/>
  <c r="T7" i="41"/>
  <c r="T8" i="41" s="1"/>
  <c r="T9" i="41" s="1"/>
  <c r="T10" i="41" s="1"/>
  <c r="T11" i="41" s="1"/>
  <c r="T12" i="41" s="1"/>
  <c r="T13" i="41" s="1"/>
  <c r="T14" i="41" s="1"/>
  <c r="T15" i="41" s="1"/>
  <c r="N7" i="41"/>
  <c r="N8" i="41" s="1"/>
  <c r="N9" i="41" s="1"/>
  <c r="N10" i="41" s="1"/>
  <c r="N11" i="41" s="1"/>
  <c r="N12" i="41" s="1"/>
  <c r="N13" i="41" s="1"/>
  <c r="N14" i="41" s="1"/>
  <c r="N15" i="41" s="1"/>
  <c r="H7" i="41"/>
  <c r="H8" i="41" s="1"/>
  <c r="H9" i="41" s="1"/>
  <c r="H10" i="41" s="1"/>
  <c r="H11" i="41" s="1"/>
  <c r="H12" i="41" s="1"/>
  <c r="H13" i="41" s="1"/>
  <c r="H14" i="41" s="1"/>
  <c r="H15" i="41" s="1"/>
  <c r="B7" i="41"/>
  <c r="B8" i="41" s="1"/>
  <c r="B9" i="41" s="1"/>
  <c r="B10" i="41" s="1"/>
  <c r="B11" i="41" s="1"/>
  <c r="B12" i="41" s="1"/>
  <c r="B13" i="41" s="1"/>
  <c r="B14" i="41" s="1"/>
  <c r="B15" i="41" s="1"/>
  <c r="B11" i="1"/>
  <c r="B15" i="1"/>
  <c r="B17" i="1"/>
  <c r="G68" i="3"/>
  <c r="H66" i="3"/>
  <c r="B14" i="1"/>
  <c r="AL61" i="3" l="1"/>
  <c r="C60" i="3" s="1"/>
  <c r="C99" i="3" s="1"/>
  <c r="D99" i="3"/>
  <c r="AL57" i="3"/>
  <c r="C56" i="3" s="1"/>
  <c r="C96" i="3" s="1"/>
  <c r="D96" i="3"/>
  <c r="AL59" i="3"/>
  <c r="C58" i="3" s="1"/>
  <c r="D100" i="3"/>
  <c r="B93" i="61"/>
  <c r="I180" i="63"/>
  <c r="I183" i="63"/>
  <c r="I178" i="63"/>
  <c r="I182" i="63"/>
  <c r="I181" i="63"/>
  <c r="I179" i="63"/>
  <c r="BT22" i="63"/>
  <c r="I171" i="63"/>
  <c r="I172" i="63"/>
  <c r="I170" i="63"/>
  <c r="I168" i="63"/>
  <c r="I169" i="63"/>
  <c r="I167" i="63"/>
  <c r="B93" i="58"/>
  <c r="T12" i="61"/>
  <c r="U12" i="61" s="1"/>
  <c r="AP22" i="64"/>
  <c r="C218" i="64"/>
  <c r="CK15" i="64"/>
  <c r="CK16" i="64" s="1"/>
  <c r="CL22" i="64" s="1"/>
  <c r="CI16" i="64"/>
  <c r="C141" i="64"/>
  <c r="E141" i="64" s="1"/>
  <c r="AU15" i="64"/>
  <c r="AU16" i="64" s="1"/>
  <c r="AV22" i="64" s="1"/>
  <c r="C97" i="64"/>
  <c r="W15" i="64"/>
  <c r="W16" i="64" s="1"/>
  <c r="I126" i="64"/>
  <c r="I128" i="64"/>
  <c r="I127" i="64"/>
  <c r="I125" i="64"/>
  <c r="I124" i="64"/>
  <c r="C136" i="60"/>
  <c r="AU10" i="60"/>
  <c r="AS11" i="60"/>
  <c r="B137" i="60"/>
  <c r="AR12" i="60"/>
  <c r="I123" i="64"/>
  <c r="C64" i="64"/>
  <c r="E15" i="64"/>
  <c r="E16" i="64" s="1"/>
  <c r="C16" i="64"/>
  <c r="AC15" i="63"/>
  <c r="AC16" i="63" s="1"/>
  <c r="C108" i="63"/>
  <c r="C108" i="64"/>
  <c r="AC15" i="64"/>
  <c r="AC16" i="64" s="1"/>
  <c r="AA16" i="64"/>
  <c r="C119" i="64"/>
  <c r="AI15" i="64"/>
  <c r="AI16" i="64" s="1"/>
  <c r="AG16" i="64"/>
  <c r="C163" i="64"/>
  <c r="E163" i="64" s="1"/>
  <c r="BG15" i="64"/>
  <c r="BG16" i="64" s="1"/>
  <c r="BE16" i="64"/>
  <c r="AA16" i="63"/>
  <c r="BK11" i="57"/>
  <c r="C170" i="57" s="1"/>
  <c r="C196" i="64"/>
  <c r="BY15" i="64"/>
  <c r="BY16" i="64" s="1"/>
  <c r="BW16" i="64"/>
  <c r="C152" i="64"/>
  <c r="E152" i="64" s="1"/>
  <c r="BA15" i="64"/>
  <c r="BA16" i="64" s="1"/>
  <c r="BB22" i="64" s="1"/>
  <c r="C86" i="63"/>
  <c r="Q15" i="63"/>
  <c r="Q16" i="63" s="1"/>
  <c r="C173" i="62"/>
  <c r="BM14" i="62"/>
  <c r="C130" i="63"/>
  <c r="AO15" i="63"/>
  <c r="AO16" i="63" s="1"/>
  <c r="AM16" i="63"/>
  <c r="C97" i="63"/>
  <c r="W15" i="63"/>
  <c r="W16" i="63" s="1"/>
  <c r="U16" i="63"/>
  <c r="C218" i="63"/>
  <c r="CK15" i="63"/>
  <c r="CK16" i="63" s="1"/>
  <c r="CI16" i="63"/>
  <c r="C207" i="63"/>
  <c r="CE15" i="63"/>
  <c r="CE16" i="63" s="1"/>
  <c r="C163" i="63"/>
  <c r="BG15" i="63"/>
  <c r="BG16" i="63" s="1"/>
  <c r="BE16" i="63"/>
  <c r="Q11" i="56"/>
  <c r="CB12" i="57"/>
  <c r="B204" i="57" s="1"/>
  <c r="O16" i="63"/>
  <c r="B174" i="62"/>
  <c r="BK15" i="62"/>
  <c r="BK16" i="62" s="1"/>
  <c r="Q14" i="62"/>
  <c r="C85" i="62"/>
  <c r="C202" i="57"/>
  <c r="C75" i="63"/>
  <c r="K15" i="63"/>
  <c r="K16" i="63" s="1"/>
  <c r="C119" i="63"/>
  <c r="E119" i="63" s="1"/>
  <c r="AI15" i="63"/>
  <c r="AI16" i="63" s="1"/>
  <c r="AG16" i="63"/>
  <c r="C141" i="63"/>
  <c r="AU15" i="63"/>
  <c r="AU16" i="63" s="1"/>
  <c r="AS16" i="63"/>
  <c r="B86" i="62"/>
  <c r="O15" i="62"/>
  <c r="B60" i="61"/>
  <c r="B12" i="61"/>
  <c r="C11" i="61"/>
  <c r="C103" i="61"/>
  <c r="AC10" i="61"/>
  <c r="C185" i="62"/>
  <c r="BS15" i="62"/>
  <c r="BS16" i="62" s="1"/>
  <c r="BQ16" i="62"/>
  <c r="AO15" i="62"/>
  <c r="AO16" i="62" s="1"/>
  <c r="C130" i="62"/>
  <c r="CK15" i="62"/>
  <c r="CK16" i="62" s="1"/>
  <c r="C218" i="62"/>
  <c r="CI16" i="62"/>
  <c r="B170" i="57"/>
  <c r="E10" i="61"/>
  <c r="C59" i="61"/>
  <c r="C195" i="62"/>
  <c r="BY14" i="62"/>
  <c r="C206" i="62"/>
  <c r="CE14" i="62"/>
  <c r="AM16" i="62"/>
  <c r="B97" i="62"/>
  <c r="U15" i="62"/>
  <c r="C107" i="62"/>
  <c r="AC14" i="62"/>
  <c r="BQ11" i="60"/>
  <c r="B181" i="60"/>
  <c r="BP12" i="60"/>
  <c r="Z12" i="61"/>
  <c r="AA11" i="61"/>
  <c r="B104" i="61"/>
  <c r="B196" i="62"/>
  <c r="BW15" i="62"/>
  <c r="BW16" i="62" s="1"/>
  <c r="C151" i="62"/>
  <c r="BA14" i="62"/>
  <c r="C63" i="62"/>
  <c r="E14" i="62"/>
  <c r="AU15" i="62"/>
  <c r="AU16" i="62" s="1"/>
  <c r="C141" i="62"/>
  <c r="AS16" i="62"/>
  <c r="AI15" i="62"/>
  <c r="AI16" i="62" s="1"/>
  <c r="C119" i="62"/>
  <c r="E119" i="62" s="1"/>
  <c r="AG16" i="62"/>
  <c r="B108" i="62"/>
  <c r="AA15" i="62"/>
  <c r="BS10" i="60"/>
  <c r="C180" i="60"/>
  <c r="B152" i="62"/>
  <c r="AY15" i="62"/>
  <c r="B64" i="62"/>
  <c r="C15" i="62"/>
  <c r="CC15" i="62"/>
  <c r="B207" i="62"/>
  <c r="C75" i="62"/>
  <c r="K15" i="62"/>
  <c r="K16" i="62" s="1"/>
  <c r="C163" i="62"/>
  <c r="BG15" i="62"/>
  <c r="BG16" i="62" s="1"/>
  <c r="C96" i="62"/>
  <c r="E96" i="62" s="1"/>
  <c r="W14" i="62"/>
  <c r="CE10" i="61"/>
  <c r="C202" i="61"/>
  <c r="B181" i="61"/>
  <c r="BP12" i="61"/>
  <c r="BQ11" i="61"/>
  <c r="B149" i="61"/>
  <c r="AY12" i="61"/>
  <c r="AX13" i="61"/>
  <c r="C136" i="61"/>
  <c r="AU10" i="61"/>
  <c r="C125" i="61"/>
  <c r="AO10" i="61"/>
  <c r="AF12" i="61"/>
  <c r="AG11" i="61"/>
  <c r="B115" i="61"/>
  <c r="T13" i="61"/>
  <c r="C82" i="61"/>
  <c r="Q11" i="61"/>
  <c r="N13" i="61"/>
  <c r="O12" i="61"/>
  <c r="B83" i="61"/>
  <c r="BJ13" i="61"/>
  <c r="BK12" i="61"/>
  <c r="B171" i="61"/>
  <c r="B71" i="61"/>
  <c r="H12" i="61"/>
  <c r="I11" i="61"/>
  <c r="C81" i="60"/>
  <c r="Q10" i="60"/>
  <c r="B214" i="61"/>
  <c r="CH12" i="61"/>
  <c r="CI11" i="61"/>
  <c r="BD12" i="61"/>
  <c r="BE11" i="61"/>
  <c r="B159" i="61"/>
  <c r="W10" i="60"/>
  <c r="C92" i="60"/>
  <c r="K10" i="61"/>
  <c r="C70" i="61"/>
  <c r="C213" i="61"/>
  <c r="CK10" i="61"/>
  <c r="C180" i="61"/>
  <c r="BS10" i="61"/>
  <c r="B137" i="61"/>
  <c r="AR12" i="61"/>
  <c r="AS11" i="61"/>
  <c r="C192" i="61"/>
  <c r="BY11" i="61"/>
  <c r="C93" i="61"/>
  <c r="E93" i="61" s="1"/>
  <c r="W11" i="61"/>
  <c r="B203" i="61"/>
  <c r="CB12" i="61"/>
  <c r="CC11" i="61"/>
  <c r="C170" i="61"/>
  <c r="BM11" i="61"/>
  <c r="O11" i="60"/>
  <c r="N12" i="60"/>
  <c r="B82" i="60"/>
  <c r="C148" i="61"/>
  <c r="BA11" i="61"/>
  <c r="B126" i="61"/>
  <c r="AL12" i="61"/>
  <c r="AM11" i="61"/>
  <c r="AI10" i="61"/>
  <c r="C114" i="61"/>
  <c r="B193" i="61"/>
  <c r="BV13" i="61"/>
  <c r="BW12" i="61"/>
  <c r="C158" i="61"/>
  <c r="BG10" i="61"/>
  <c r="B93" i="60"/>
  <c r="T12" i="60"/>
  <c r="U11" i="60"/>
  <c r="C202" i="60"/>
  <c r="CE10" i="60"/>
  <c r="C147" i="60"/>
  <c r="BA10" i="60"/>
  <c r="C214" i="60"/>
  <c r="CK11" i="60"/>
  <c r="B203" i="60"/>
  <c r="CC11" i="60"/>
  <c r="CB12" i="60"/>
  <c r="AC10" i="60"/>
  <c r="C103" i="60"/>
  <c r="B60" i="60"/>
  <c r="B12" i="60"/>
  <c r="C11" i="60"/>
  <c r="BD12" i="60"/>
  <c r="B159" i="60"/>
  <c r="BE11" i="60"/>
  <c r="C115" i="60"/>
  <c r="AI11" i="60"/>
  <c r="B71" i="57"/>
  <c r="B71" i="60"/>
  <c r="H12" i="60"/>
  <c r="I11" i="60"/>
  <c r="AX12" i="60"/>
  <c r="AY11" i="60"/>
  <c r="B148" i="60"/>
  <c r="B192" i="60"/>
  <c r="BV12" i="60"/>
  <c r="BW11" i="60"/>
  <c r="B215" i="60"/>
  <c r="CI12" i="60"/>
  <c r="CH13" i="60"/>
  <c r="B127" i="60"/>
  <c r="AL13" i="60"/>
  <c r="AM12" i="60"/>
  <c r="C158" i="60"/>
  <c r="BG10" i="60"/>
  <c r="AG11" i="57"/>
  <c r="B115" i="57"/>
  <c r="AF12" i="57"/>
  <c r="C170" i="60"/>
  <c r="BM11" i="60"/>
  <c r="B104" i="60"/>
  <c r="Z12" i="60"/>
  <c r="AA11" i="60"/>
  <c r="C59" i="60"/>
  <c r="E10" i="60"/>
  <c r="B116" i="60"/>
  <c r="AF13" i="60"/>
  <c r="AG12" i="60"/>
  <c r="U11" i="58"/>
  <c r="W11" i="58" s="1"/>
  <c r="C70" i="60"/>
  <c r="K10" i="60"/>
  <c r="AI10" i="57"/>
  <c r="C114" i="57"/>
  <c r="C191" i="60"/>
  <c r="BY10" i="60"/>
  <c r="B171" i="60"/>
  <c r="BK12" i="60"/>
  <c r="BJ13" i="60"/>
  <c r="C126" i="60"/>
  <c r="AO11" i="60"/>
  <c r="CC11" i="57"/>
  <c r="CE11" i="57" s="1"/>
  <c r="BW11" i="55"/>
  <c r="C192" i="55" s="1"/>
  <c r="C70" i="57"/>
  <c r="BV12" i="55"/>
  <c r="BV13" i="55" s="1"/>
  <c r="C191" i="55"/>
  <c r="I11" i="57"/>
  <c r="C71" i="57" s="1"/>
  <c r="C100" i="3"/>
  <c r="C181" i="58"/>
  <c r="BS11" i="58"/>
  <c r="B82" i="58"/>
  <c r="O11" i="58"/>
  <c r="N12" i="58"/>
  <c r="C169" i="58"/>
  <c r="BM10" i="58"/>
  <c r="B182" i="58"/>
  <c r="BP13" i="58"/>
  <c r="BQ12" i="58"/>
  <c r="B12" i="58"/>
  <c r="C11" i="58"/>
  <c r="B60" i="58"/>
  <c r="B203" i="58"/>
  <c r="CC11" i="58"/>
  <c r="CB12" i="58"/>
  <c r="C191" i="58"/>
  <c r="BY10" i="58"/>
  <c r="C114" i="58"/>
  <c r="AI10" i="58"/>
  <c r="C137" i="58"/>
  <c r="AU11" i="58"/>
  <c r="B192" i="58"/>
  <c r="BV12" i="58"/>
  <c r="BW11" i="58"/>
  <c r="B115" i="58"/>
  <c r="AG11" i="58"/>
  <c r="AF12" i="58"/>
  <c r="C213" i="57"/>
  <c r="CK10" i="57"/>
  <c r="H12" i="58"/>
  <c r="B71" i="58"/>
  <c r="I11" i="58"/>
  <c r="C213" i="58"/>
  <c r="CK10" i="58"/>
  <c r="C202" i="58"/>
  <c r="CE10" i="58"/>
  <c r="B94" i="58"/>
  <c r="U12" i="58"/>
  <c r="T13" i="58"/>
  <c r="C81" i="58"/>
  <c r="Q10" i="58"/>
  <c r="B138" i="58"/>
  <c r="AR13" i="58"/>
  <c r="AS12" i="58"/>
  <c r="C125" i="58"/>
  <c r="AO10" i="58"/>
  <c r="C158" i="58"/>
  <c r="BG10" i="58"/>
  <c r="B148" i="58"/>
  <c r="AX12" i="58"/>
  <c r="AY11" i="58"/>
  <c r="Z13" i="58"/>
  <c r="AA12" i="58"/>
  <c r="B105" i="58"/>
  <c r="C70" i="58"/>
  <c r="K10" i="58"/>
  <c r="BJ12" i="58"/>
  <c r="BK11" i="58"/>
  <c r="B170" i="58"/>
  <c r="E10" i="58"/>
  <c r="C59" i="58"/>
  <c r="B214" i="58"/>
  <c r="CI11" i="58"/>
  <c r="CH12" i="58"/>
  <c r="C147" i="58"/>
  <c r="BA10" i="58"/>
  <c r="B126" i="58"/>
  <c r="AL12" i="58"/>
  <c r="AM11" i="58"/>
  <c r="B214" i="57"/>
  <c r="CH12" i="57"/>
  <c r="CI11" i="57"/>
  <c r="AC11" i="58"/>
  <c r="C104" i="58"/>
  <c r="B159" i="58"/>
  <c r="BD12" i="58"/>
  <c r="BE11" i="58"/>
  <c r="B127" i="57"/>
  <c r="AL13" i="57"/>
  <c r="AM12" i="57"/>
  <c r="C147" i="57"/>
  <c r="BA10" i="57"/>
  <c r="T12" i="57"/>
  <c r="U11" i="57"/>
  <c r="B93" i="57"/>
  <c r="B104" i="57"/>
  <c r="Z12" i="57"/>
  <c r="AA11" i="57"/>
  <c r="C158" i="57"/>
  <c r="BG10" i="57"/>
  <c r="B181" i="57"/>
  <c r="BP12" i="57"/>
  <c r="BQ11" i="57"/>
  <c r="C81" i="57"/>
  <c r="E81" i="57" s="1"/>
  <c r="Q10" i="57"/>
  <c r="AG11" i="56"/>
  <c r="AF12" i="56"/>
  <c r="B115" i="56"/>
  <c r="B72" i="57"/>
  <c r="H13" i="57"/>
  <c r="I12" i="57"/>
  <c r="E11" i="57"/>
  <c r="C60" i="57"/>
  <c r="W10" i="57"/>
  <c r="C92" i="57"/>
  <c r="E92" i="57" s="1"/>
  <c r="CB12" i="56"/>
  <c r="CC11" i="56"/>
  <c r="B203" i="56"/>
  <c r="B13" i="57"/>
  <c r="C12" i="57"/>
  <c r="B61" i="57"/>
  <c r="C126" i="57"/>
  <c r="AO11" i="57"/>
  <c r="B148" i="57"/>
  <c r="AY11" i="57"/>
  <c r="AX12" i="57"/>
  <c r="C103" i="57"/>
  <c r="E103" i="57" s="1"/>
  <c r="AC10" i="57"/>
  <c r="N12" i="57"/>
  <c r="B82" i="57"/>
  <c r="O11" i="57"/>
  <c r="BY11" i="57"/>
  <c r="C192" i="57"/>
  <c r="C114" i="56"/>
  <c r="AI10" i="56"/>
  <c r="BS10" i="57"/>
  <c r="C180" i="57"/>
  <c r="B139" i="57"/>
  <c r="AR14" i="57"/>
  <c r="AS13" i="57"/>
  <c r="B171" i="57"/>
  <c r="BK12" i="57"/>
  <c r="BJ13" i="57"/>
  <c r="B159" i="57"/>
  <c r="BD12" i="57"/>
  <c r="BE11" i="57"/>
  <c r="C202" i="56"/>
  <c r="CE10" i="56"/>
  <c r="B193" i="57"/>
  <c r="BV13" i="57"/>
  <c r="BW12" i="57"/>
  <c r="C138" i="57"/>
  <c r="AU12" i="57"/>
  <c r="N14" i="56"/>
  <c r="B84" i="56"/>
  <c r="O13" i="56"/>
  <c r="CK10" i="56"/>
  <c r="C213" i="56"/>
  <c r="AO10" i="56"/>
  <c r="C125" i="56"/>
  <c r="B181" i="56"/>
  <c r="BQ11" i="56"/>
  <c r="BP12" i="56"/>
  <c r="B170" i="56"/>
  <c r="BK11" i="56"/>
  <c r="BJ12" i="56"/>
  <c r="C59" i="56"/>
  <c r="E59" i="56" s="1"/>
  <c r="E10" i="56"/>
  <c r="B192" i="56"/>
  <c r="BV12" i="56"/>
  <c r="BW11" i="56"/>
  <c r="B93" i="56"/>
  <c r="T12" i="56"/>
  <c r="U11" i="56"/>
  <c r="C71" i="56"/>
  <c r="K11" i="56"/>
  <c r="BS10" i="56"/>
  <c r="C180" i="56"/>
  <c r="B160" i="56"/>
  <c r="BD13" i="56"/>
  <c r="BE12" i="56"/>
  <c r="B104" i="56"/>
  <c r="AA11" i="56"/>
  <c r="Z12" i="56"/>
  <c r="C148" i="56"/>
  <c r="BA11" i="56"/>
  <c r="W10" i="56"/>
  <c r="C92" i="56"/>
  <c r="AM11" i="56"/>
  <c r="AL12" i="56"/>
  <c r="B126" i="56"/>
  <c r="B137" i="56"/>
  <c r="AR12" i="56"/>
  <c r="AS11" i="56"/>
  <c r="BY10" i="56"/>
  <c r="C191" i="56"/>
  <c r="CH12" i="56"/>
  <c r="CI11" i="56"/>
  <c r="B214" i="56"/>
  <c r="C169" i="56"/>
  <c r="BM10" i="56"/>
  <c r="B60" i="56"/>
  <c r="B12" i="56"/>
  <c r="C11" i="56"/>
  <c r="C83" i="56"/>
  <c r="Q12" i="56"/>
  <c r="C159" i="56"/>
  <c r="E159" i="56" s="1"/>
  <c r="BG11" i="56"/>
  <c r="C103" i="56"/>
  <c r="E103" i="56" s="1"/>
  <c r="AC10" i="56"/>
  <c r="C136" i="56"/>
  <c r="E136" i="56" s="1"/>
  <c r="AU10" i="56"/>
  <c r="B149" i="56"/>
  <c r="AX13" i="56"/>
  <c r="AY12" i="56"/>
  <c r="B72" i="56"/>
  <c r="H13" i="56"/>
  <c r="I12" i="56"/>
  <c r="C93" i="55"/>
  <c r="W11" i="55"/>
  <c r="B13" i="55"/>
  <c r="C12" i="55"/>
  <c r="B61" i="55"/>
  <c r="C125" i="55"/>
  <c r="AO10" i="55"/>
  <c r="B203" i="55"/>
  <c r="CB12" i="55"/>
  <c r="CC11" i="55"/>
  <c r="C136" i="55"/>
  <c r="AU10" i="55"/>
  <c r="N12" i="55"/>
  <c r="O11" i="55"/>
  <c r="B82" i="55"/>
  <c r="B94" i="55"/>
  <c r="T13" i="55"/>
  <c r="U12" i="55"/>
  <c r="C70" i="55"/>
  <c r="K10" i="55"/>
  <c r="B126" i="55"/>
  <c r="AL12" i="55"/>
  <c r="AM11" i="55"/>
  <c r="C103" i="55"/>
  <c r="AC10" i="55"/>
  <c r="B115" i="55"/>
  <c r="AF12" i="55"/>
  <c r="AG11" i="55"/>
  <c r="BG10" i="55"/>
  <c r="C158" i="55"/>
  <c r="B71" i="55"/>
  <c r="H12" i="55"/>
  <c r="I11" i="55"/>
  <c r="B214" i="55"/>
  <c r="CH12" i="55"/>
  <c r="CI11" i="55"/>
  <c r="B104" i="55"/>
  <c r="Z12" i="55"/>
  <c r="AA11" i="55"/>
  <c r="C181" i="55"/>
  <c r="BS11" i="55"/>
  <c r="B170" i="55"/>
  <c r="BJ12" i="55"/>
  <c r="BK11" i="55"/>
  <c r="C114" i="55"/>
  <c r="AI10" i="55"/>
  <c r="C148" i="55"/>
  <c r="BA11" i="55"/>
  <c r="C213" i="55"/>
  <c r="CK10" i="55"/>
  <c r="C169" i="55"/>
  <c r="BM10" i="55"/>
  <c r="B149" i="55"/>
  <c r="AX13" i="55"/>
  <c r="AY12" i="55"/>
  <c r="C60" i="55"/>
  <c r="E11" i="55"/>
  <c r="BD12" i="55"/>
  <c r="BE11" i="55"/>
  <c r="B159" i="55"/>
  <c r="C202" i="55"/>
  <c r="CE10" i="55"/>
  <c r="BQ12" i="55"/>
  <c r="B182" i="55"/>
  <c r="BP13" i="55"/>
  <c r="B137" i="55"/>
  <c r="AR12" i="55"/>
  <c r="AS11" i="55"/>
  <c r="Q10" i="55"/>
  <c r="C81" i="55"/>
  <c r="A10" i="5"/>
  <c r="B16" i="1"/>
  <c r="D68" i="3"/>
  <c r="B19" i="1"/>
  <c r="J68" i="3"/>
  <c r="K68" i="3"/>
  <c r="B8" i="1"/>
  <c r="B10" i="1"/>
  <c r="G66" i="3"/>
  <c r="L68" i="3"/>
  <c r="BH22" i="64" l="1"/>
  <c r="B94" i="61"/>
  <c r="I150" i="64"/>
  <c r="I147" i="64"/>
  <c r="I148" i="64"/>
  <c r="I149" i="64"/>
  <c r="I145" i="64"/>
  <c r="I146" i="64"/>
  <c r="I159" i="64"/>
  <c r="I156" i="64"/>
  <c r="I158" i="64"/>
  <c r="I160" i="64"/>
  <c r="I161" i="64"/>
  <c r="I157" i="64"/>
  <c r="I134" i="64"/>
  <c r="I137" i="64"/>
  <c r="I138" i="64"/>
  <c r="I136" i="64"/>
  <c r="I139" i="64"/>
  <c r="I135" i="64"/>
  <c r="CB13" i="57"/>
  <c r="CB14" i="57" s="1"/>
  <c r="C137" i="60"/>
  <c r="AU11" i="60"/>
  <c r="CC12" i="57"/>
  <c r="C204" i="57" s="1"/>
  <c r="AJ22" i="63"/>
  <c r="B138" i="60"/>
  <c r="AR13" i="60"/>
  <c r="AS12" i="60"/>
  <c r="C93" i="58"/>
  <c r="AJ22" i="62"/>
  <c r="I114" i="63"/>
  <c r="C49" i="63" s="1"/>
  <c r="I113" i="63"/>
  <c r="C48" i="63" s="1"/>
  <c r="I112" i="63"/>
  <c r="C47" i="63" s="1"/>
  <c r="I116" i="63"/>
  <c r="C51" i="63" s="1"/>
  <c r="I115" i="63"/>
  <c r="C50" i="63" s="1"/>
  <c r="I117" i="63"/>
  <c r="C52" i="63" s="1"/>
  <c r="BM11" i="57"/>
  <c r="I113" i="62"/>
  <c r="I114" i="62"/>
  <c r="I117" i="62"/>
  <c r="I115" i="62"/>
  <c r="I116" i="62"/>
  <c r="I112" i="62"/>
  <c r="Q15" i="62"/>
  <c r="Q16" i="62" s="1"/>
  <c r="C86" i="62"/>
  <c r="O16" i="62"/>
  <c r="BM15" i="62"/>
  <c r="BM16" i="62" s="1"/>
  <c r="C174" i="62"/>
  <c r="C97" i="62"/>
  <c r="E97" i="62" s="1"/>
  <c r="W15" i="62"/>
  <c r="W16" i="62" s="1"/>
  <c r="U16" i="62"/>
  <c r="BY11" i="55"/>
  <c r="C152" i="62"/>
  <c r="BA15" i="62"/>
  <c r="BA16" i="62" s="1"/>
  <c r="AY16" i="62"/>
  <c r="AC15" i="62"/>
  <c r="AC16" i="62" s="1"/>
  <c r="C108" i="62"/>
  <c r="AA16" i="62"/>
  <c r="C104" i="61"/>
  <c r="AC11" i="61"/>
  <c r="C181" i="60"/>
  <c r="BS11" i="60"/>
  <c r="C60" i="61"/>
  <c r="E11" i="61"/>
  <c r="C203" i="57"/>
  <c r="C207" i="62"/>
  <c r="CE15" i="62"/>
  <c r="CE16" i="62" s="1"/>
  <c r="CC16" i="62"/>
  <c r="C196" i="62"/>
  <c r="BY15" i="62"/>
  <c r="BY16" i="62" s="1"/>
  <c r="BZ22" i="62" s="1"/>
  <c r="B105" i="61"/>
  <c r="AA12" i="61"/>
  <c r="Z13" i="61"/>
  <c r="B61" i="61"/>
  <c r="B13" i="61"/>
  <c r="C12" i="61"/>
  <c r="C64" i="62"/>
  <c r="E15" i="62"/>
  <c r="E16" i="62" s="1"/>
  <c r="C16" i="62"/>
  <c r="BQ12" i="60"/>
  <c r="B182" i="60"/>
  <c r="BP13" i="60"/>
  <c r="T13" i="60"/>
  <c r="B94" i="60"/>
  <c r="U12" i="60"/>
  <c r="C193" i="61"/>
  <c r="BY12" i="61"/>
  <c r="AO11" i="61"/>
  <c r="C126" i="61"/>
  <c r="N13" i="60"/>
  <c r="B83" i="60"/>
  <c r="O12" i="60"/>
  <c r="C203" i="61"/>
  <c r="CE11" i="61"/>
  <c r="CH13" i="61"/>
  <c r="CI12" i="61"/>
  <c r="B215" i="61"/>
  <c r="B72" i="61"/>
  <c r="I12" i="61"/>
  <c r="H13" i="61"/>
  <c r="B172" i="61"/>
  <c r="BJ14" i="61"/>
  <c r="BK13" i="61"/>
  <c r="B150" i="61"/>
  <c r="AX14" i="61"/>
  <c r="AY13" i="61"/>
  <c r="B182" i="61"/>
  <c r="BQ12" i="61"/>
  <c r="BP13" i="61"/>
  <c r="BW13" i="61"/>
  <c r="B194" i="61"/>
  <c r="BV14" i="61"/>
  <c r="B127" i="61"/>
  <c r="AL13" i="61"/>
  <c r="AM12" i="61"/>
  <c r="C82" i="60"/>
  <c r="Q11" i="60"/>
  <c r="CC12" i="61"/>
  <c r="B204" i="61"/>
  <c r="CB13" i="61"/>
  <c r="C137" i="61"/>
  <c r="AU11" i="61"/>
  <c r="C159" i="61"/>
  <c r="BG11" i="61"/>
  <c r="C149" i="61"/>
  <c r="BA12" i="61"/>
  <c r="B193" i="55"/>
  <c r="B138" i="61"/>
  <c r="AR13" i="61"/>
  <c r="AS12" i="61"/>
  <c r="B160" i="61"/>
  <c r="BD13" i="61"/>
  <c r="BE12" i="61"/>
  <c r="C83" i="61"/>
  <c r="Q12" i="61"/>
  <c r="W12" i="61"/>
  <c r="C94" i="61"/>
  <c r="E94" i="61" s="1"/>
  <c r="C115" i="61"/>
  <c r="AI11" i="61"/>
  <c r="C93" i="60"/>
  <c r="W11" i="60"/>
  <c r="C214" i="61"/>
  <c r="CK11" i="61"/>
  <c r="K11" i="61"/>
  <c r="C71" i="61"/>
  <c r="C171" i="61"/>
  <c r="BM12" i="61"/>
  <c r="B84" i="61"/>
  <c r="N14" i="61"/>
  <c r="O13" i="61"/>
  <c r="T14" i="61"/>
  <c r="U13" i="61"/>
  <c r="B95" i="61"/>
  <c r="B116" i="61"/>
  <c r="AF13" i="61"/>
  <c r="AG12" i="61"/>
  <c r="C181" i="61"/>
  <c r="BS11" i="61"/>
  <c r="C116" i="60"/>
  <c r="AI12" i="60"/>
  <c r="CH14" i="60"/>
  <c r="CI13" i="60"/>
  <c r="B216" i="60"/>
  <c r="C148" i="60"/>
  <c r="BA11" i="60"/>
  <c r="B172" i="60"/>
  <c r="BJ14" i="60"/>
  <c r="BK13" i="60"/>
  <c r="B117" i="60"/>
  <c r="AF14" i="60"/>
  <c r="AG13" i="60"/>
  <c r="C104" i="60"/>
  <c r="AC11" i="60"/>
  <c r="AI11" i="57"/>
  <c r="C115" i="57"/>
  <c r="C127" i="60"/>
  <c r="AO12" i="60"/>
  <c r="C215" i="60"/>
  <c r="CK12" i="60"/>
  <c r="B149" i="60"/>
  <c r="AX13" i="60"/>
  <c r="AY12" i="60"/>
  <c r="C159" i="60"/>
  <c r="BG11" i="60"/>
  <c r="B13" i="60"/>
  <c r="C12" i="60"/>
  <c r="B61" i="60"/>
  <c r="B204" i="60"/>
  <c r="CB13" i="60"/>
  <c r="CC12" i="60"/>
  <c r="BW12" i="55"/>
  <c r="C193" i="55" s="1"/>
  <c r="C171" i="60"/>
  <c r="BM12" i="60"/>
  <c r="B105" i="60"/>
  <c r="AA12" i="60"/>
  <c r="Z13" i="60"/>
  <c r="B128" i="60"/>
  <c r="AL14" i="60"/>
  <c r="AM13" i="60"/>
  <c r="C71" i="60"/>
  <c r="K11" i="60"/>
  <c r="C203" i="60"/>
  <c r="CE11" i="60"/>
  <c r="B193" i="60"/>
  <c r="BW12" i="60"/>
  <c r="BV13" i="60"/>
  <c r="C60" i="60"/>
  <c r="E11" i="60"/>
  <c r="AF13" i="57"/>
  <c r="AG12" i="57"/>
  <c r="B116" i="57"/>
  <c r="C192" i="60"/>
  <c r="BY11" i="60"/>
  <c r="B72" i="60"/>
  <c r="H13" i="60"/>
  <c r="I12" i="60"/>
  <c r="B160" i="60"/>
  <c r="BD13" i="60"/>
  <c r="BE12" i="60"/>
  <c r="K11" i="57"/>
  <c r="B160" i="58"/>
  <c r="BD13" i="58"/>
  <c r="BE12" i="58"/>
  <c r="CK11" i="57"/>
  <c r="C214" i="57"/>
  <c r="B127" i="58"/>
  <c r="AM12" i="58"/>
  <c r="AL13" i="58"/>
  <c r="BA11" i="58"/>
  <c r="C148" i="58"/>
  <c r="B139" i="58"/>
  <c r="AS13" i="58"/>
  <c r="AR14" i="58"/>
  <c r="B95" i="58"/>
  <c r="T14" i="58"/>
  <c r="U13" i="58"/>
  <c r="H13" i="58"/>
  <c r="I12" i="58"/>
  <c r="B72" i="58"/>
  <c r="C115" i="58"/>
  <c r="AI11" i="58"/>
  <c r="BP14" i="58"/>
  <c r="B183" i="58"/>
  <c r="BQ13" i="58"/>
  <c r="B83" i="58"/>
  <c r="N13" i="58"/>
  <c r="O12" i="58"/>
  <c r="B215" i="57"/>
  <c r="CH13" i="57"/>
  <c r="CI12" i="57"/>
  <c r="C170" i="58"/>
  <c r="BM11" i="58"/>
  <c r="B149" i="58"/>
  <c r="AX13" i="58"/>
  <c r="AY12" i="58"/>
  <c r="C94" i="58"/>
  <c r="W12" i="58"/>
  <c r="B204" i="58"/>
  <c r="CB13" i="58"/>
  <c r="CC12" i="58"/>
  <c r="E11" i="58"/>
  <c r="C60" i="58"/>
  <c r="Q11" i="58"/>
  <c r="C82" i="58"/>
  <c r="B215" i="58"/>
  <c r="CI12" i="58"/>
  <c r="CH13" i="58"/>
  <c r="C105" i="58"/>
  <c r="AC12" i="58"/>
  <c r="C203" i="58"/>
  <c r="CE11" i="58"/>
  <c r="B171" i="58"/>
  <c r="BJ13" i="58"/>
  <c r="BK12" i="58"/>
  <c r="K11" i="58"/>
  <c r="C71" i="58"/>
  <c r="C192" i="58"/>
  <c r="BY11" i="58"/>
  <c r="B13" i="58"/>
  <c r="C12" i="58"/>
  <c r="B61" i="58"/>
  <c r="C159" i="58"/>
  <c r="BG11" i="58"/>
  <c r="C126" i="58"/>
  <c r="AO11" i="58"/>
  <c r="C214" i="58"/>
  <c r="CK11" i="58"/>
  <c r="B106" i="58"/>
  <c r="AA13" i="58"/>
  <c r="Z14" i="58"/>
  <c r="C138" i="58"/>
  <c r="AU12" i="58"/>
  <c r="B116" i="58"/>
  <c r="AF13" i="58"/>
  <c r="AG12" i="58"/>
  <c r="BV13" i="58"/>
  <c r="BW12" i="58"/>
  <c r="B193" i="58"/>
  <c r="C182" i="58"/>
  <c r="BS12" i="58"/>
  <c r="C171" i="57"/>
  <c r="BM12" i="57"/>
  <c r="B94" i="57"/>
  <c r="U12" i="57"/>
  <c r="T13" i="57"/>
  <c r="B194" i="57"/>
  <c r="BW13" i="57"/>
  <c r="BV14" i="57"/>
  <c r="C159" i="57"/>
  <c r="BG11" i="57"/>
  <c r="C139" i="57"/>
  <c r="AU13" i="57"/>
  <c r="B83" i="57"/>
  <c r="O12" i="57"/>
  <c r="N13" i="57"/>
  <c r="B149" i="57"/>
  <c r="AX13" i="57"/>
  <c r="AY12" i="57"/>
  <c r="K12" i="57"/>
  <c r="C72" i="57"/>
  <c r="B116" i="56"/>
  <c r="AF13" i="56"/>
  <c r="AG12" i="56"/>
  <c r="CC13" i="57"/>
  <c r="B205" i="57"/>
  <c r="B128" i="57"/>
  <c r="AL14" i="57"/>
  <c r="AM13" i="57"/>
  <c r="BY12" i="57"/>
  <c r="C193" i="57"/>
  <c r="B62" i="57"/>
  <c r="B14" i="57"/>
  <c r="C13" i="57"/>
  <c r="B105" i="57"/>
  <c r="Z13" i="57"/>
  <c r="AA12" i="57"/>
  <c r="B160" i="57"/>
  <c r="BE12" i="57"/>
  <c r="BD13" i="57"/>
  <c r="B140" i="57"/>
  <c r="AR15" i="57"/>
  <c r="AS14" i="57"/>
  <c r="BA11" i="57"/>
  <c r="C148" i="57"/>
  <c r="C203" i="56"/>
  <c r="CE11" i="56"/>
  <c r="B73" i="57"/>
  <c r="H14" i="57"/>
  <c r="I13" i="57"/>
  <c r="C115" i="56"/>
  <c r="AI11" i="56"/>
  <c r="C181" i="57"/>
  <c r="BS11" i="57"/>
  <c r="C127" i="57"/>
  <c r="AO12" i="57"/>
  <c r="B172" i="57"/>
  <c r="BK13" i="57"/>
  <c r="BJ14" i="57"/>
  <c r="C82" i="57"/>
  <c r="E82" i="57" s="1"/>
  <c r="Q11" i="57"/>
  <c r="C61" i="57"/>
  <c r="E12" i="57"/>
  <c r="CB13" i="56"/>
  <c r="CC12" i="56"/>
  <c r="B204" i="56"/>
  <c r="B182" i="57"/>
  <c r="BQ12" i="57"/>
  <c r="BP13" i="57"/>
  <c r="AC11" i="57"/>
  <c r="C104" i="57"/>
  <c r="E104" i="57" s="1"/>
  <c r="C93" i="57"/>
  <c r="E93" i="57" s="1"/>
  <c r="W11" i="57"/>
  <c r="B150" i="56"/>
  <c r="AX14" i="56"/>
  <c r="AY13" i="56"/>
  <c r="C60" i="56"/>
  <c r="E60" i="56" s="1"/>
  <c r="E11" i="56"/>
  <c r="C160" i="56"/>
  <c r="E160" i="56" s="1"/>
  <c r="BG12" i="56"/>
  <c r="C84" i="56"/>
  <c r="Q13" i="56"/>
  <c r="C214" i="56"/>
  <c r="CK11" i="56"/>
  <c r="B127" i="56"/>
  <c r="AL13" i="56"/>
  <c r="AM12" i="56"/>
  <c r="C104" i="56"/>
  <c r="E104" i="56" s="1"/>
  <c r="AC11" i="56"/>
  <c r="C192" i="56"/>
  <c r="BY11" i="56"/>
  <c r="B182" i="56"/>
  <c r="BP13" i="56"/>
  <c r="BQ12" i="56"/>
  <c r="AU11" i="56"/>
  <c r="C137" i="56"/>
  <c r="E137" i="56" s="1"/>
  <c r="B94" i="56"/>
  <c r="U12" i="56"/>
  <c r="T13" i="56"/>
  <c r="B13" i="56"/>
  <c r="C12" i="56"/>
  <c r="B61" i="56"/>
  <c r="AR13" i="56"/>
  <c r="AS12" i="56"/>
  <c r="B138" i="56"/>
  <c r="B105" i="56"/>
  <c r="Z13" i="56"/>
  <c r="AA12" i="56"/>
  <c r="BD14" i="56"/>
  <c r="BE13" i="56"/>
  <c r="B161" i="56"/>
  <c r="K12" i="56"/>
  <c r="C72" i="56"/>
  <c r="C149" i="56"/>
  <c r="BA12" i="56"/>
  <c r="B215" i="56"/>
  <c r="CH13" i="56"/>
  <c r="CI12" i="56"/>
  <c r="C126" i="56"/>
  <c r="AO11" i="56"/>
  <c r="C93" i="56"/>
  <c r="W11" i="56"/>
  <c r="B193" i="56"/>
  <c r="BW12" i="56"/>
  <c r="BV13" i="56"/>
  <c r="B171" i="56"/>
  <c r="BJ13" i="56"/>
  <c r="BK12" i="56"/>
  <c r="C181" i="56"/>
  <c r="BS11" i="56"/>
  <c r="B85" i="56"/>
  <c r="N15" i="56"/>
  <c r="O14" i="56"/>
  <c r="B73" i="56"/>
  <c r="H14" i="56"/>
  <c r="I13" i="56"/>
  <c r="C170" i="56"/>
  <c r="BM11" i="56"/>
  <c r="C170" i="55"/>
  <c r="BM11" i="55"/>
  <c r="C71" i="55"/>
  <c r="K11" i="55"/>
  <c r="C94" i="55"/>
  <c r="W12" i="55"/>
  <c r="C82" i="55"/>
  <c r="Q11" i="55"/>
  <c r="B183" i="55"/>
  <c r="BP14" i="55"/>
  <c r="BQ13" i="55"/>
  <c r="C159" i="55"/>
  <c r="BG11" i="55"/>
  <c r="B171" i="55"/>
  <c r="BK12" i="55"/>
  <c r="BJ13" i="55"/>
  <c r="B72" i="55"/>
  <c r="H13" i="55"/>
  <c r="I12" i="55"/>
  <c r="C115" i="55"/>
  <c r="AI11" i="55"/>
  <c r="B95" i="55"/>
  <c r="T14" i="55"/>
  <c r="U13" i="55"/>
  <c r="B83" i="55"/>
  <c r="N13" i="55"/>
  <c r="O12" i="55"/>
  <c r="B204" i="55"/>
  <c r="CB13" i="55"/>
  <c r="CC12" i="55"/>
  <c r="C137" i="55"/>
  <c r="AU11" i="55"/>
  <c r="B160" i="55"/>
  <c r="BD13" i="55"/>
  <c r="BE12" i="55"/>
  <c r="C149" i="55"/>
  <c r="BA12" i="55"/>
  <c r="C104" i="55"/>
  <c r="AC11" i="55"/>
  <c r="C214" i="55"/>
  <c r="CK11" i="55"/>
  <c r="B194" i="55"/>
  <c r="BW13" i="55"/>
  <c r="BV14" i="55"/>
  <c r="B116" i="55"/>
  <c r="AF13" i="55"/>
  <c r="AG12" i="55"/>
  <c r="AO11" i="55"/>
  <c r="C126" i="55"/>
  <c r="B138" i="55"/>
  <c r="AR13" i="55"/>
  <c r="AS12" i="55"/>
  <c r="C182" i="55"/>
  <c r="BS12" i="55"/>
  <c r="B150" i="55"/>
  <c r="AY13" i="55"/>
  <c r="AX14" i="55"/>
  <c r="AA12" i="55"/>
  <c r="B105" i="55"/>
  <c r="Z13" i="55"/>
  <c r="B215" i="55"/>
  <c r="CH13" i="55"/>
  <c r="CI12" i="55"/>
  <c r="B127" i="55"/>
  <c r="AM12" i="55"/>
  <c r="AL13" i="55"/>
  <c r="E12" i="55"/>
  <c r="C61" i="55"/>
  <c r="C203" i="55"/>
  <c r="CE11" i="55"/>
  <c r="C13" i="55"/>
  <c r="B62" i="55"/>
  <c r="B14" i="55"/>
  <c r="CI15" i="41"/>
  <c r="CK15" i="41" s="1"/>
  <c r="CC15" i="41"/>
  <c r="CE15" i="41" s="1"/>
  <c r="BW15" i="41"/>
  <c r="BY15" i="41" s="1"/>
  <c r="BQ15" i="41"/>
  <c r="BS15" i="41" s="1"/>
  <c r="BK15" i="41"/>
  <c r="BM15" i="41" s="1"/>
  <c r="BE15" i="41"/>
  <c r="BG15" i="41" s="1"/>
  <c r="AY15" i="41"/>
  <c r="BA15" i="41" s="1"/>
  <c r="AS15" i="41"/>
  <c r="AU15" i="41" s="1"/>
  <c r="AM15" i="41"/>
  <c r="AO15" i="41" s="1"/>
  <c r="AG15" i="41"/>
  <c r="AI15" i="41" s="1"/>
  <c r="AA15" i="41"/>
  <c r="AC15" i="41" s="1"/>
  <c r="U15" i="41"/>
  <c r="W15" i="41" s="1"/>
  <c r="O15" i="41"/>
  <c r="Q15" i="41" s="1"/>
  <c r="I15" i="41"/>
  <c r="K15" i="41" s="1"/>
  <c r="C15" i="41"/>
  <c r="E15" i="41" s="1"/>
  <c r="CI14" i="41"/>
  <c r="CK14" i="41" s="1"/>
  <c r="CC14" i="41"/>
  <c r="CE14" i="41" s="1"/>
  <c r="BW14" i="41"/>
  <c r="BY14" i="41" s="1"/>
  <c r="BQ14" i="41"/>
  <c r="BS14" i="41" s="1"/>
  <c r="BK14" i="41"/>
  <c r="BM14" i="41" s="1"/>
  <c r="BE14" i="41"/>
  <c r="BG14" i="41" s="1"/>
  <c r="AY14" i="41"/>
  <c r="BA14" i="41" s="1"/>
  <c r="AS14" i="41"/>
  <c r="AU14" i="41" s="1"/>
  <c r="AM14" i="41"/>
  <c r="AO14" i="41" s="1"/>
  <c r="AG14" i="41"/>
  <c r="AI14" i="41" s="1"/>
  <c r="AA14" i="41"/>
  <c r="AC14" i="41" s="1"/>
  <c r="U14" i="41"/>
  <c r="W14" i="41" s="1"/>
  <c r="O14" i="41"/>
  <c r="Q14" i="41" s="1"/>
  <c r="I14" i="41"/>
  <c r="K14" i="41" s="1"/>
  <c r="C14" i="41"/>
  <c r="E14" i="41" s="1"/>
  <c r="CI13" i="41"/>
  <c r="CK13" i="41" s="1"/>
  <c r="CC13" i="41"/>
  <c r="CE13" i="41" s="1"/>
  <c r="BW13" i="41"/>
  <c r="BY13" i="41" s="1"/>
  <c r="BQ13" i="41"/>
  <c r="BS13" i="41" s="1"/>
  <c r="BK13" i="41"/>
  <c r="BM13" i="41" s="1"/>
  <c r="BE13" i="41"/>
  <c r="BG13" i="41" s="1"/>
  <c r="AY13" i="41"/>
  <c r="BA13" i="41" s="1"/>
  <c r="AS13" i="41"/>
  <c r="AU13" i="41" s="1"/>
  <c r="AM13" i="41"/>
  <c r="AO13" i="41" s="1"/>
  <c r="AG13" i="41"/>
  <c r="AI13" i="41" s="1"/>
  <c r="AA13" i="41"/>
  <c r="AC13" i="41" s="1"/>
  <c r="U13" i="41"/>
  <c r="W13" i="41" s="1"/>
  <c r="O13" i="41"/>
  <c r="Q13" i="41" s="1"/>
  <c r="I13" i="41"/>
  <c r="K13" i="41" s="1"/>
  <c r="C13" i="41"/>
  <c r="E13" i="41" s="1"/>
  <c r="CI12" i="41"/>
  <c r="CK12" i="41" s="1"/>
  <c r="CC12" i="41"/>
  <c r="CE12" i="41" s="1"/>
  <c r="BW12" i="41"/>
  <c r="BY12" i="41" s="1"/>
  <c r="BQ12" i="41"/>
  <c r="BS12" i="41" s="1"/>
  <c r="BK12" i="41"/>
  <c r="BM12" i="41" s="1"/>
  <c r="BE12" i="41"/>
  <c r="BG12" i="41" s="1"/>
  <c r="AY12" i="41"/>
  <c r="BA12" i="41" s="1"/>
  <c r="AS12" i="41"/>
  <c r="AU12" i="41" s="1"/>
  <c r="AM12" i="41"/>
  <c r="AO12" i="41" s="1"/>
  <c r="AG12" i="41"/>
  <c r="AI12" i="41" s="1"/>
  <c r="AA12" i="41"/>
  <c r="AC12" i="41" s="1"/>
  <c r="U12" i="41"/>
  <c r="W12" i="41" s="1"/>
  <c r="O12" i="41"/>
  <c r="Q12" i="41" s="1"/>
  <c r="I12" i="41"/>
  <c r="K12" i="41" s="1"/>
  <c r="C12" i="41"/>
  <c r="E12" i="41" s="1"/>
  <c r="CI11" i="41"/>
  <c r="CK11" i="41" s="1"/>
  <c r="CC11" i="41"/>
  <c r="CE11" i="41" s="1"/>
  <c r="BW11" i="41"/>
  <c r="BY11" i="41" s="1"/>
  <c r="BQ11" i="41"/>
  <c r="BS11" i="41" s="1"/>
  <c r="BK11" i="41"/>
  <c r="BM11" i="41" s="1"/>
  <c r="BE11" i="41"/>
  <c r="BG11" i="41" s="1"/>
  <c r="AY11" i="41"/>
  <c r="BA11" i="41" s="1"/>
  <c r="AS11" i="41"/>
  <c r="AU11" i="41" s="1"/>
  <c r="AM11" i="41"/>
  <c r="AO11" i="41" s="1"/>
  <c r="AG11" i="41"/>
  <c r="AI11" i="41" s="1"/>
  <c r="AA11" i="41"/>
  <c r="AC11" i="41" s="1"/>
  <c r="U11" i="41"/>
  <c r="W11" i="41" s="1"/>
  <c r="O11" i="41"/>
  <c r="Q11" i="41" s="1"/>
  <c r="I11" i="41"/>
  <c r="K11" i="41" s="1"/>
  <c r="C11" i="41"/>
  <c r="E11" i="41" s="1"/>
  <c r="CI10" i="41"/>
  <c r="CK10" i="41" s="1"/>
  <c r="CC10" i="41"/>
  <c r="CE10" i="41" s="1"/>
  <c r="BW10" i="41"/>
  <c r="BY10" i="41" s="1"/>
  <c r="BQ10" i="41"/>
  <c r="BS10" i="41" s="1"/>
  <c r="BK10" i="41"/>
  <c r="BM10" i="41" s="1"/>
  <c r="BE10" i="41"/>
  <c r="BG10" i="41" s="1"/>
  <c r="AY10" i="41"/>
  <c r="BA10" i="41" s="1"/>
  <c r="AS10" i="41"/>
  <c r="AU10" i="41" s="1"/>
  <c r="AM10" i="41"/>
  <c r="AO10" i="41" s="1"/>
  <c r="AG10" i="41"/>
  <c r="AI10" i="41" s="1"/>
  <c r="AA10" i="41"/>
  <c r="AC10" i="41" s="1"/>
  <c r="U10" i="41"/>
  <c r="W10" i="41" s="1"/>
  <c r="O10" i="41"/>
  <c r="Q10" i="41" s="1"/>
  <c r="I10" i="41"/>
  <c r="K10" i="41" s="1"/>
  <c r="C10" i="41"/>
  <c r="E10" i="41" s="1"/>
  <c r="CI9" i="41"/>
  <c r="CK9" i="41" s="1"/>
  <c r="CC9" i="41"/>
  <c r="CE9" i="41" s="1"/>
  <c r="BW9" i="41"/>
  <c r="BY9" i="41" s="1"/>
  <c r="BQ9" i="41"/>
  <c r="BS9" i="41" s="1"/>
  <c r="BK9" i="41"/>
  <c r="BM9" i="41" s="1"/>
  <c r="BE9" i="41"/>
  <c r="BG9" i="41" s="1"/>
  <c r="AY9" i="41"/>
  <c r="BA9" i="41" s="1"/>
  <c r="AS9" i="41"/>
  <c r="AU9" i="41" s="1"/>
  <c r="AM9" i="41"/>
  <c r="AO9" i="41" s="1"/>
  <c r="AG9" i="41"/>
  <c r="AI9" i="41" s="1"/>
  <c r="AA9" i="41"/>
  <c r="AC9" i="41" s="1"/>
  <c r="U9" i="41"/>
  <c r="W9" i="41" s="1"/>
  <c r="O9" i="41"/>
  <c r="Q9" i="41" s="1"/>
  <c r="I9" i="41"/>
  <c r="K9" i="41" s="1"/>
  <c r="C9" i="41"/>
  <c r="E9" i="41" s="1"/>
  <c r="CI8" i="41"/>
  <c r="CK8" i="41" s="1"/>
  <c r="CC8" i="41"/>
  <c r="CE8" i="41" s="1"/>
  <c r="BW8" i="41"/>
  <c r="BY8" i="41" s="1"/>
  <c r="BQ8" i="41"/>
  <c r="BS8" i="41" s="1"/>
  <c r="BK8" i="41"/>
  <c r="BM8" i="41" s="1"/>
  <c r="BE8" i="41"/>
  <c r="BG8" i="41" s="1"/>
  <c r="AY8" i="41"/>
  <c r="BA8" i="41" s="1"/>
  <c r="AS8" i="41"/>
  <c r="AU8" i="41" s="1"/>
  <c r="AM8" i="41"/>
  <c r="AO8" i="41" s="1"/>
  <c r="AG8" i="41"/>
  <c r="AI8" i="41" s="1"/>
  <c r="AA8" i="41"/>
  <c r="AC8" i="41" s="1"/>
  <c r="U8" i="41"/>
  <c r="W8" i="41" s="1"/>
  <c r="O8" i="41"/>
  <c r="Q8" i="41" s="1"/>
  <c r="I8" i="41"/>
  <c r="K8" i="41" s="1"/>
  <c r="C8" i="41"/>
  <c r="E8" i="41" s="1"/>
  <c r="CI7" i="41"/>
  <c r="CK7" i="41" s="1"/>
  <c r="CC7" i="41"/>
  <c r="CE7" i="41" s="1"/>
  <c r="BW7" i="41"/>
  <c r="BY7" i="41" s="1"/>
  <c r="BQ7" i="41"/>
  <c r="BS7" i="41" s="1"/>
  <c r="BK7" i="41"/>
  <c r="BM7" i="41" s="1"/>
  <c r="BE7" i="41"/>
  <c r="BG7" i="41" s="1"/>
  <c r="AY7" i="41"/>
  <c r="BA7" i="41" s="1"/>
  <c r="AS7" i="41"/>
  <c r="AU7" i="41" s="1"/>
  <c r="AM7" i="41"/>
  <c r="AO7" i="41" s="1"/>
  <c r="AG7" i="41"/>
  <c r="AI7" i="41" s="1"/>
  <c r="AA7" i="41"/>
  <c r="AC7" i="41" s="1"/>
  <c r="U7" i="41"/>
  <c r="W7" i="41" s="1"/>
  <c r="O7" i="41"/>
  <c r="Q7" i="41" s="1"/>
  <c r="I7" i="41"/>
  <c r="K7" i="41" s="1"/>
  <c r="C7" i="41"/>
  <c r="E7" i="41" s="1"/>
  <c r="D4" i="41"/>
  <c r="CI15" i="52"/>
  <c r="CK15" i="52" s="1"/>
  <c r="CC15" i="52"/>
  <c r="CE15" i="52" s="1"/>
  <c r="BW15" i="52"/>
  <c r="BY15" i="52" s="1"/>
  <c r="BQ15" i="52"/>
  <c r="BS15" i="52" s="1"/>
  <c r="BK15" i="52"/>
  <c r="BM15" i="52" s="1"/>
  <c r="BE15" i="52"/>
  <c r="BG15" i="52" s="1"/>
  <c r="AY15" i="52"/>
  <c r="BA15" i="52" s="1"/>
  <c r="AS15" i="52"/>
  <c r="AU15" i="52" s="1"/>
  <c r="AM15" i="52"/>
  <c r="AO15" i="52" s="1"/>
  <c r="AG15" i="52"/>
  <c r="AI15" i="52" s="1"/>
  <c r="AA15" i="52"/>
  <c r="AC15" i="52" s="1"/>
  <c r="U15" i="52"/>
  <c r="W15" i="52" s="1"/>
  <c r="O15" i="52"/>
  <c r="Q15" i="52" s="1"/>
  <c r="I15" i="52"/>
  <c r="K15" i="52" s="1"/>
  <c r="C15" i="52"/>
  <c r="E15" i="52" s="1"/>
  <c r="CI14" i="52"/>
  <c r="CK14" i="52" s="1"/>
  <c r="CC14" i="52"/>
  <c r="CE14" i="52" s="1"/>
  <c r="BW14" i="52"/>
  <c r="BY14" i="52" s="1"/>
  <c r="BQ14" i="52"/>
  <c r="BS14" i="52" s="1"/>
  <c r="BK14" i="52"/>
  <c r="BM14" i="52" s="1"/>
  <c r="BE14" i="52"/>
  <c r="BG14" i="52" s="1"/>
  <c r="AY14" i="52"/>
  <c r="BA14" i="52" s="1"/>
  <c r="AS14" i="52"/>
  <c r="AU14" i="52" s="1"/>
  <c r="AM14" i="52"/>
  <c r="AO14" i="52" s="1"/>
  <c r="AG14" i="52"/>
  <c r="AI14" i="52" s="1"/>
  <c r="AA14" i="52"/>
  <c r="AC14" i="52" s="1"/>
  <c r="U14" i="52"/>
  <c r="W14" i="52" s="1"/>
  <c r="O14" i="52"/>
  <c r="Q14" i="52" s="1"/>
  <c r="I14" i="52"/>
  <c r="K14" i="52" s="1"/>
  <c r="C14" i="52"/>
  <c r="E14" i="52" s="1"/>
  <c r="CI13" i="52"/>
  <c r="CK13" i="52" s="1"/>
  <c r="CC13" i="52"/>
  <c r="CE13" i="52" s="1"/>
  <c r="BW13" i="52"/>
  <c r="BY13" i="52" s="1"/>
  <c r="BQ13" i="52"/>
  <c r="BS13" i="52" s="1"/>
  <c r="BK13" i="52"/>
  <c r="BM13" i="52" s="1"/>
  <c r="BE13" i="52"/>
  <c r="BG13" i="52" s="1"/>
  <c r="AY13" i="52"/>
  <c r="BA13" i="52" s="1"/>
  <c r="AS13" i="52"/>
  <c r="AU13" i="52" s="1"/>
  <c r="AM13" i="52"/>
  <c r="AO13" i="52" s="1"/>
  <c r="AG13" i="52"/>
  <c r="AI13" i="52" s="1"/>
  <c r="AA13" i="52"/>
  <c r="AC13" i="52" s="1"/>
  <c r="U13" i="52"/>
  <c r="W13" i="52" s="1"/>
  <c r="O13" i="52"/>
  <c r="Q13" i="52" s="1"/>
  <c r="I13" i="52"/>
  <c r="K13" i="52" s="1"/>
  <c r="C13" i="52"/>
  <c r="E13" i="52" s="1"/>
  <c r="CI12" i="52"/>
  <c r="CK12" i="52" s="1"/>
  <c r="CC12" i="52"/>
  <c r="CE12" i="52" s="1"/>
  <c r="BW12" i="52"/>
  <c r="BY12" i="52" s="1"/>
  <c r="BQ12" i="52"/>
  <c r="BS12" i="52" s="1"/>
  <c r="BK12" i="52"/>
  <c r="BM12" i="52" s="1"/>
  <c r="BE12" i="52"/>
  <c r="BG12" i="52" s="1"/>
  <c r="AY12" i="52"/>
  <c r="BA12" i="52" s="1"/>
  <c r="AS12" i="52"/>
  <c r="AU12" i="52" s="1"/>
  <c r="AM12" i="52"/>
  <c r="AO12" i="52" s="1"/>
  <c r="AG12" i="52"/>
  <c r="AI12" i="52" s="1"/>
  <c r="AA12" i="52"/>
  <c r="AC12" i="52" s="1"/>
  <c r="U12" i="52"/>
  <c r="W12" i="52" s="1"/>
  <c r="O12" i="52"/>
  <c r="Q12" i="52" s="1"/>
  <c r="I12" i="52"/>
  <c r="K12" i="52" s="1"/>
  <c r="C12" i="52"/>
  <c r="E12" i="52" s="1"/>
  <c r="CI11" i="52"/>
  <c r="CK11" i="52" s="1"/>
  <c r="CC11" i="52"/>
  <c r="CE11" i="52" s="1"/>
  <c r="BW11" i="52"/>
  <c r="BY11" i="52" s="1"/>
  <c r="BQ11" i="52"/>
  <c r="BS11" i="52" s="1"/>
  <c r="BK11" i="52"/>
  <c r="BM11" i="52" s="1"/>
  <c r="BE11" i="52"/>
  <c r="BG11" i="52" s="1"/>
  <c r="AY11" i="52"/>
  <c r="BA11" i="52" s="1"/>
  <c r="AS11" i="52"/>
  <c r="AU11" i="52" s="1"/>
  <c r="AM11" i="52"/>
  <c r="AO11" i="52" s="1"/>
  <c r="AG11" i="52"/>
  <c r="AI11" i="52" s="1"/>
  <c r="AA11" i="52"/>
  <c r="AC11" i="52" s="1"/>
  <c r="U11" i="52"/>
  <c r="W11" i="52" s="1"/>
  <c r="O11" i="52"/>
  <c r="Q11" i="52" s="1"/>
  <c r="I11" i="52"/>
  <c r="K11" i="52" s="1"/>
  <c r="C11" i="52"/>
  <c r="E11" i="52" s="1"/>
  <c r="CI10" i="52"/>
  <c r="CK10" i="52" s="1"/>
  <c r="CC10" i="52"/>
  <c r="CE10" i="52" s="1"/>
  <c r="BW10" i="52"/>
  <c r="BY10" i="52" s="1"/>
  <c r="BQ10" i="52"/>
  <c r="BS10" i="52" s="1"/>
  <c r="BK10" i="52"/>
  <c r="BM10" i="52" s="1"/>
  <c r="BE10" i="52"/>
  <c r="BG10" i="52" s="1"/>
  <c r="AY10" i="52"/>
  <c r="BA10" i="52" s="1"/>
  <c r="AS10" i="52"/>
  <c r="AU10" i="52" s="1"/>
  <c r="AM10" i="52"/>
  <c r="AO10" i="52" s="1"/>
  <c r="AG10" i="52"/>
  <c r="AI10" i="52" s="1"/>
  <c r="AA10" i="52"/>
  <c r="AC10" i="52" s="1"/>
  <c r="U10" i="52"/>
  <c r="W10" i="52" s="1"/>
  <c r="O10" i="52"/>
  <c r="Q10" i="52" s="1"/>
  <c r="I10" i="52"/>
  <c r="K10" i="52" s="1"/>
  <c r="C10" i="52"/>
  <c r="E10" i="52" s="1"/>
  <c r="CI9" i="52"/>
  <c r="CK9" i="52" s="1"/>
  <c r="CC9" i="52"/>
  <c r="CE9" i="52" s="1"/>
  <c r="BW9" i="52"/>
  <c r="BY9" i="52" s="1"/>
  <c r="BQ9" i="52"/>
  <c r="BS9" i="52" s="1"/>
  <c r="BK9" i="52"/>
  <c r="BM9" i="52" s="1"/>
  <c r="BE9" i="52"/>
  <c r="BG9" i="52" s="1"/>
  <c r="AY9" i="52"/>
  <c r="BA9" i="52" s="1"/>
  <c r="AS9" i="52"/>
  <c r="AU9" i="52" s="1"/>
  <c r="AM9" i="52"/>
  <c r="AO9" i="52" s="1"/>
  <c r="AG9" i="52"/>
  <c r="AI9" i="52" s="1"/>
  <c r="AA9" i="52"/>
  <c r="AC9" i="52" s="1"/>
  <c r="U9" i="52"/>
  <c r="W9" i="52" s="1"/>
  <c r="O9" i="52"/>
  <c r="Q9" i="52" s="1"/>
  <c r="I9" i="52"/>
  <c r="K9" i="52" s="1"/>
  <c r="C9" i="52"/>
  <c r="E9" i="52" s="1"/>
  <c r="CI8" i="52"/>
  <c r="CK8" i="52" s="1"/>
  <c r="CC8" i="52"/>
  <c r="CE8" i="52" s="1"/>
  <c r="BW8" i="52"/>
  <c r="BY8" i="52" s="1"/>
  <c r="BQ8" i="52"/>
  <c r="BS8" i="52" s="1"/>
  <c r="BK8" i="52"/>
  <c r="BM8" i="52" s="1"/>
  <c r="BE8" i="52"/>
  <c r="BG8" i="52" s="1"/>
  <c r="AY8" i="52"/>
  <c r="BA8" i="52" s="1"/>
  <c r="AS8" i="52"/>
  <c r="AU8" i="52" s="1"/>
  <c r="AM8" i="52"/>
  <c r="AO8" i="52" s="1"/>
  <c r="AG8" i="52"/>
  <c r="AI8" i="52" s="1"/>
  <c r="AA8" i="52"/>
  <c r="AC8" i="52" s="1"/>
  <c r="U8" i="52"/>
  <c r="W8" i="52" s="1"/>
  <c r="O8" i="52"/>
  <c r="Q8" i="52" s="1"/>
  <c r="I8" i="52"/>
  <c r="K8" i="52" s="1"/>
  <c r="C8" i="52"/>
  <c r="E8" i="52" s="1"/>
  <c r="CI7" i="52"/>
  <c r="CK7" i="52" s="1"/>
  <c r="CC7" i="52"/>
  <c r="CE7" i="52" s="1"/>
  <c r="BW7" i="52"/>
  <c r="BY7" i="52" s="1"/>
  <c r="BQ7" i="52"/>
  <c r="BS7" i="52" s="1"/>
  <c r="BK7" i="52"/>
  <c r="BM7" i="52" s="1"/>
  <c r="BE7" i="52"/>
  <c r="BG7" i="52" s="1"/>
  <c r="AY7" i="52"/>
  <c r="BA7" i="52" s="1"/>
  <c r="AS7" i="52"/>
  <c r="AU7" i="52" s="1"/>
  <c r="AM7" i="52"/>
  <c r="AO7" i="52" s="1"/>
  <c r="AG7" i="52"/>
  <c r="AI7" i="52" s="1"/>
  <c r="AA7" i="52"/>
  <c r="AC7" i="52" s="1"/>
  <c r="U7" i="52"/>
  <c r="W7" i="52" s="1"/>
  <c r="O7" i="52"/>
  <c r="Q7" i="52" s="1"/>
  <c r="I7" i="52"/>
  <c r="K7" i="52" s="1"/>
  <c r="C7" i="52"/>
  <c r="E7" i="52" s="1"/>
  <c r="D4" i="52"/>
  <c r="CI15" i="29"/>
  <c r="CK15" i="29" s="1"/>
  <c r="CC15" i="29"/>
  <c r="CE15" i="29" s="1"/>
  <c r="BW15" i="29"/>
  <c r="BY15" i="29" s="1"/>
  <c r="BQ15" i="29"/>
  <c r="BS15" i="29" s="1"/>
  <c r="BK15" i="29"/>
  <c r="BM15" i="29" s="1"/>
  <c r="BE15" i="29"/>
  <c r="BG15" i="29" s="1"/>
  <c r="AY15" i="29"/>
  <c r="BA15" i="29" s="1"/>
  <c r="AS15" i="29"/>
  <c r="AU15" i="29" s="1"/>
  <c r="AM15" i="29"/>
  <c r="AO15" i="29" s="1"/>
  <c r="AG15" i="29"/>
  <c r="AI15" i="29" s="1"/>
  <c r="AA15" i="29"/>
  <c r="AC15" i="29" s="1"/>
  <c r="U15" i="29"/>
  <c r="W15" i="29" s="1"/>
  <c r="O15" i="29"/>
  <c r="Q15" i="29" s="1"/>
  <c r="I15" i="29"/>
  <c r="K15" i="29" s="1"/>
  <c r="C15" i="29"/>
  <c r="E15" i="29" s="1"/>
  <c r="CI14" i="29"/>
  <c r="CK14" i="29" s="1"/>
  <c r="CC14" i="29"/>
  <c r="CE14" i="29" s="1"/>
  <c r="BW14" i="29"/>
  <c r="BY14" i="29" s="1"/>
  <c r="BQ14" i="29"/>
  <c r="BS14" i="29" s="1"/>
  <c r="BK14" i="29"/>
  <c r="BM14" i="29" s="1"/>
  <c r="BE14" i="29"/>
  <c r="BG14" i="29" s="1"/>
  <c r="AY14" i="29"/>
  <c r="BA14" i="29" s="1"/>
  <c r="AS14" i="29"/>
  <c r="AU14" i="29" s="1"/>
  <c r="AM14" i="29"/>
  <c r="AO14" i="29" s="1"/>
  <c r="AG14" i="29"/>
  <c r="AI14" i="29" s="1"/>
  <c r="AA14" i="29"/>
  <c r="AC14" i="29" s="1"/>
  <c r="U14" i="29"/>
  <c r="W14" i="29" s="1"/>
  <c r="O14" i="29"/>
  <c r="Q14" i="29" s="1"/>
  <c r="I14" i="29"/>
  <c r="K14" i="29" s="1"/>
  <c r="C14" i="29"/>
  <c r="E14" i="29" s="1"/>
  <c r="CI13" i="29"/>
  <c r="CK13" i="29" s="1"/>
  <c r="CC13" i="29"/>
  <c r="CE13" i="29" s="1"/>
  <c r="BW13" i="29"/>
  <c r="BY13" i="29" s="1"/>
  <c r="BQ13" i="29"/>
  <c r="BS13" i="29" s="1"/>
  <c r="BK13" i="29"/>
  <c r="BM13" i="29" s="1"/>
  <c r="BE13" i="29"/>
  <c r="BG13" i="29" s="1"/>
  <c r="AY13" i="29"/>
  <c r="BA13" i="29" s="1"/>
  <c r="AS13" i="29"/>
  <c r="AU13" i="29" s="1"/>
  <c r="AM13" i="29"/>
  <c r="AO13" i="29" s="1"/>
  <c r="AG13" i="29"/>
  <c r="AI13" i="29" s="1"/>
  <c r="AA13" i="29"/>
  <c r="AC13" i="29" s="1"/>
  <c r="U13" i="29"/>
  <c r="W13" i="29" s="1"/>
  <c r="O13" i="29"/>
  <c r="Q13" i="29" s="1"/>
  <c r="I13" i="29"/>
  <c r="K13" i="29" s="1"/>
  <c r="C13" i="29"/>
  <c r="E13" i="29" s="1"/>
  <c r="CI12" i="29"/>
  <c r="CK12" i="29" s="1"/>
  <c r="CC12" i="29"/>
  <c r="CE12" i="29" s="1"/>
  <c r="BW12" i="29"/>
  <c r="BY12" i="29" s="1"/>
  <c r="BQ12" i="29"/>
  <c r="BS12" i="29" s="1"/>
  <c r="BK12" i="29"/>
  <c r="BM12" i="29" s="1"/>
  <c r="BE12" i="29"/>
  <c r="BG12" i="29" s="1"/>
  <c r="AY12" i="29"/>
  <c r="BA12" i="29" s="1"/>
  <c r="AS12" i="29"/>
  <c r="AU12" i="29" s="1"/>
  <c r="AM12" i="29"/>
  <c r="AO12" i="29" s="1"/>
  <c r="AG12" i="29"/>
  <c r="AI12" i="29" s="1"/>
  <c r="AA12" i="29"/>
  <c r="AC12" i="29" s="1"/>
  <c r="U12" i="29"/>
  <c r="W12" i="29" s="1"/>
  <c r="O12" i="29"/>
  <c r="Q12" i="29" s="1"/>
  <c r="I12" i="29"/>
  <c r="K12" i="29" s="1"/>
  <c r="C12" i="29"/>
  <c r="E12" i="29" s="1"/>
  <c r="CI11" i="29"/>
  <c r="CK11" i="29" s="1"/>
  <c r="CC11" i="29"/>
  <c r="CE11" i="29" s="1"/>
  <c r="BW11" i="29"/>
  <c r="BY11" i="29" s="1"/>
  <c r="BQ11" i="29"/>
  <c r="BS11" i="29" s="1"/>
  <c r="BK11" i="29"/>
  <c r="BM11" i="29" s="1"/>
  <c r="BE11" i="29"/>
  <c r="BG11" i="29" s="1"/>
  <c r="AY11" i="29"/>
  <c r="BA11" i="29" s="1"/>
  <c r="AS11" i="29"/>
  <c r="AU11" i="29" s="1"/>
  <c r="AM11" i="29"/>
  <c r="AO11" i="29" s="1"/>
  <c r="AG11" i="29"/>
  <c r="AI11" i="29" s="1"/>
  <c r="AA11" i="29"/>
  <c r="AC11" i="29" s="1"/>
  <c r="U11" i="29"/>
  <c r="W11" i="29" s="1"/>
  <c r="O11" i="29"/>
  <c r="Q11" i="29" s="1"/>
  <c r="I11" i="29"/>
  <c r="K11" i="29" s="1"/>
  <c r="C11" i="29"/>
  <c r="E11" i="29" s="1"/>
  <c r="CI10" i="29"/>
  <c r="CK10" i="29" s="1"/>
  <c r="CC10" i="29"/>
  <c r="CE10" i="29" s="1"/>
  <c r="BW10" i="29"/>
  <c r="BY10" i="29" s="1"/>
  <c r="BQ10" i="29"/>
  <c r="BS10" i="29" s="1"/>
  <c r="BK10" i="29"/>
  <c r="BM10" i="29" s="1"/>
  <c r="BE10" i="29"/>
  <c r="BG10" i="29" s="1"/>
  <c r="AY10" i="29"/>
  <c r="BA10" i="29" s="1"/>
  <c r="AS10" i="29"/>
  <c r="AU10" i="29" s="1"/>
  <c r="AM10" i="29"/>
  <c r="AO10" i="29" s="1"/>
  <c r="AG10" i="29"/>
  <c r="AI10" i="29" s="1"/>
  <c r="AA10" i="29"/>
  <c r="AC10" i="29" s="1"/>
  <c r="U10" i="29"/>
  <c r="W10" i="29" s="1"/>
  <c r="O10" i="29"/>
  <c r="Q10" i="29" s="1"/>
  <c r="I10" i="29"/>
  <c r="K10" i="29" s="1"/>
  <c r="C10" i="29"/>
  <c r="E10" i="29" s="1"/>
  <c r="CI9" i="29"/>
  <c r="CK9" i="29" s="1"/>
  <c r="CC9" i="29"/>
  <c r="CE9" i="29" s="1"/>
  <c r="BW9" i="29"/>
  <c r="BY9" i="29" s="1"/>
  <c r="BQ9" i="29"/>
  <c r="BS9" i="29" s="1"/>
  <c r="BK9" i="29"/>
  <c r="BM9" i="29" s="1"/>
  <c r="BE9" i="29"/>
  <c r="BG9" i="29" s="1"/>
  <c r="AY9" i="29"/>
  <c r="BA9" i="29" s="1"/>
  <c r="AS9" i="29"/>
  <c r="AU9" i="29" s="1"/>
  <c r="AM9" i="29"/>
  <c r="AO9" i="29" s="1"/>
  <c r="AG9" i="29"/>
  <c r="AI9" i="29" s="1"/>
  <c r="AA9" i="29"/>
  <c r="AC9" i="29" s="1"/>
  <c r="U9" i="29"/>
  <c r="W9" i="29" s="1"/>
  <c r="O9" i="29"/>
  <c r="Q9" i="29" s="1"/>
  <c r="I9" i="29"/>
  <c r="K9" i="29" s="1"/>
  <c r="C9" i="29"/>
  <c r="E9" i="29" s="1"/>
  <c r="CI8" i="29"/>
  <c r="CK8" i="29" s="1"/>
  <c r="CC8" i="29"/>
  <c r="CE8" i="29" s="1"/>
  <c r="BW8" i="29"/>
  <c r="BY8" i="29" s="1"/>
  <c r="BQ8" i="29"/>
  <c r="BS8" i="29" s="1"/>
  <c r="BK8" i="29"/>
  <c r="BM8" i="29" s="1"/>
  <c r="BE8" i="29"/>
  <c r="BG8" i="29" s="1"/>
  <c r="AY8" i="29"/>
  <c r="BA8" i="29" s="1"/>
  <c r="AS8" i="29"/>
  <c r="AU8" i="29" s="1"/>
  <c r="AM8" i="29"/>
  <c r="AO8" i="29" s="1"/>
  <c r="AG8" i="29"/>
  <c r="AI8" i="29" s="1"/>
  <c r="AA8" i="29"/>
  <c r="AC8" i="29" s="1"/>
  <c r="U8" i="29"/>
  <c r="W8" i="29" s="1"/>
  <c r="O8" i="29"/>
  <c r="Q8" i="29" s="1"/>
  <c r="I8" i="29"/>
  <c r="K8" i="29" s="1"/>
  <c r="C8" i="29"/>
  <c r="E8" i="29" s="1"/>
  <c r="CI7" i="29"/>
  <c r="CK7" i="29" s="1"/>
  <c r="CC7" i="29"/>
  <c r="CE7" i="29" s="1"/>
  <c r="BW7" i="29"/>
  <c r="BY7" i="29" s="1"/>
  <c r="BQ7" i="29"/>
  <c r="BS7" i="29" s="1"/>
  <c r="BK7" i="29"/>
  <c r="BM7" i="29" s="1"/>
  <c r="BE7" i="29"/>
  <c r="BG7" i="29" s="1"/>
  <c r="AY7" i="29"/>
  <c r="BA7" i="29" s="1"/>
  <c r="AS7" i="29"/>
  <c r="AU7" i="29" s="1"/>
  <c r="AM7" i="29"/>
  <c r="AO7" i="29" s="1"/>
  <c r="AG7" i="29"/>
  <c r="AI7" i="29" s="1"/>
  <c r="AA7" i="29"/>
  <c r="AC7" i="29" s="1"/>
  <c r="U7" i="29"/>
  <c r="W7" i="29" s="1"/>
  <c r="O7" i="29"/>
  <c r="Q7" i="29" s="1"/>
  <c r="I7" i="29"/>
  <c r="K7" i="29" s="1"/>
  <c r="C7" i="29"/>
  <c r="E7" i="29" s="1"/>
  <c r="D4" i="29"/>
  <c r="CI15" i="21"/>
  <c r="CK15" i="21" s="1"/>
  <c r="CC15" i="21"/>
  <c r="CE15" i="21" s="1"/>
  <c r="BW15" i="21"/>
  <c r="BY15" i="21" s="1"/>
  <c r="BQ15" i="21"/>
  <c r="BS15" i="21" s="1"/>
  <c r="BK15" i="21"/>
  <c r="BM15" i="21" s="1"/>
  <c r="BE15" i="21"/>
  <c r="BG15" i="21" s="1"/>
  <c r="AY15" i="21"/>
  <c r="BA15" i="21" s="1"/>
  <c r="AS15" i="21"/>
  <c r="AU15" i="21" s="1"/>
  <c r="AM15" i="21"/>
  <c r="AO15" i="21" s="1"/>
  <c r="AG15" i="21"/>
  <c r="AI15" i="21" s="1"/>
  <c r="AA15" i="21"/>
  <c r="AC15" i="21" s="1"/>
  <c r="U15" i="21"/>
  <c r="W15" i="21" s="1"/>
  <c r="O15" i="21"/>
  <c r="Q15" i="21" s="1"/>
  <c r="I15" i="21"/>
  <c r="K15" i="21" s="1"/>
  <c r="C15" i="21"/>
  <c r="E15" i="21" s="1"/>
  <c r="CI14" i="21"/>
  <c r="CK14" i="21" s="1"/>
  <c r="CC14" i="21"/>
  <c r="CE14" i="21" s="1"/>
  <c r="BW14" i="21"/>
  <c r="BY14" i="21" s="1"/>
  <c r="BQ14" i="21"/>
  <c r="BS14" i="21" s="1"/>
  <c r="BK14" i="21"/>
  <c r="BM14" i="21" s="1"/>
  <c r="BE14" i="21"/>
  <c r="BG14" i="21" s="1"/>
  <c r="AY14" i="21"/>
  <c r="BA14" i="21" s="1"/>
  <c r="AS14" i="21"/>
  <c r="AU14" i="21" s="1"/>
  <c r="AM14" i="21"/>
  <c r="AO14" i="21" s="1"/>
  <c r="AG14" i="21"/>
  <c r="AI14" i="21" s="1"/>
  <c r="AA14" i="21"/>
  <c r="AC14" i="21" s="1"/>
  <c r="U14" i="21"/>
  <c r="W14" i="21" s="1"/>
  <c r="O14" i="21"/>
  <c r="Q14" i="21" s="1"/>
  <c r="I14" i="21"/>
  <c r="K14" i="21" s="1"/>
  <c r="C14" i="21"/>
  <c r="E14" i="21" s="1"/>
  <c r="CI13" i="21"/>
  <c r="CK13" i="21" s="1"/>
  <c r="CC13" i="21"/>
  <c r="CE13" i="21" s="1"/>
  <c r="BW13" i="21"/>
  <c r="BY13" i="21" s="1"/>
  <c r="BQ13" i="21"/>
  <c r="BS13" i="21" s="1"/>
  <c r="BK13" i="21"/>
  <c r="BM13" i="21" s="1"/>
  <c r="BE13" i="21"/>
  <c r="BG13" i="21" s="1"/>
  <c r="AY13" i="21"/>
  <c r="BA13" i="21" s="1"/>
  <c r="AS13" i="21"/>
  <c r="AU13" i="21" s="1"/>
  <c r="AM13" i="21"/>
  <c r="AO13" i="21" s="1"/>
  <c r="AG13" i="21"/>
  <c r="AI13" i="21" s="1"/>
  <c r="AA13" i="21"/>
  <c r="AC13" i="21" s="1"/>
  <c r="U13" i="21"/>
  <c r="W13" i="21" s="1"/>
  <c r="O13" i="21"/>
  <c r="Q13" i="21" s="1"/>
  <c r="I13" i="21"/>
  <c r="K13" i="21" s="1"/>
  <c r="C13" i="21"/>
  <c r="E13" i="21" s="1"/>
  <c r="CI12" i="21"/>
  <c r="CK12" i="21" s="1"/>
  <c r="CC12" i="21"/>
  <c r="CE12" i="21" s="1"/>
  <c r="BW12" i="21"/>
  <c r="BY12" i="21" s="1"/>
  <c r="BQ12" i="21"/>
  <c r="BS12" i="21" s="1"/>
  <c r="BK12" i="21"/>
  <c r="BM12" i="21" s="1"/>
  <c r="BE12" i="21"/>
  <c r="BG12" i="21" s="1"/>
  <c r="AY12" i="21"/>
  <c r="BA12" i="21" s="1"/>
  <c r="AS12" i="21"/>
  <c r="AU12" i="21" s="1"/>
  <c r="AM12" i="21"/>
  <c r="AO12" i="21" s="1"/>
  <c r="AG12" i="21"/>
  <c r="AI12" i="21" s="1"/>
  <c r="AA12" i="21"/>
  <c r="AC12" i="21" s="1"/>
  <c r="U12" i="21"/>
  <c r="W12" i="21" s="1"/>
  <c r="O12" i="21"/>
  <c r="Q12" i="21" s="1"/>
  <c r="I12" i="21"/>
  <c r="K12" i="21" s="1"/>
  <c r="C12" i="21"/>
  <c r="E12" i="21" s="1"/>
  <c r="CI11" i="21"/>
  <c r="CK11" i="21" s="1"/>
  <c r="CC11" i="21"/>
  <c r="CE11" i="21" s="1"/>
  <c r="BW11" i="21"/>
  <c r="BY11" i="21" s="1"/>
  <c r="BQ11" i="21"/>
  <c r="BS11" i="21" s="1"/>
  <c r="BK11" i="21"/>
  <c r="BM11" i="21" s="1"/>
  <c r="BE11" i="21"/>
  <c r="BG11" i="21" s="1"/>
  <c r="AY11" i="21"/>
  <c r="BA11" i="21" s="1"/>
  <c r="AS11" i="21"/>
  <c r="AU11" i="21" s="1"/>
  <c r="AM11" i="21"/>
  <c r="AO11" i="21" s="1"/>
  <c r="AG11" i="21"/>
  <c r="AI11" i="21" s="1"/>
  <c r="AA11" i="21"/>
  <c r="AC11" i="21" s="1"/>
  <c r="U11" i="21"/>
  <c r="W11" i="21" s="1"/>
  <c r="O11" i="21"/>
  <c r="Q11" i="21" s="1"/>
  <c r="I11" i="21"/>
  <c r="K11" i="21" s="1"/>
  <c r="C11" i="21"/>
  <c r="E11" i="21" s="1"/>
  <c r="CI10" i="21"/>
  <c r="CK10" i="21" s="1"/>
  <c r="CC10" i="21"/>
  <c r="CE10" i="21" s="1"/>
  <c r="BW10" i="21"/>
  <c r="BY10" i="21" s="1"/>
  <c r="BQ10" i="21"/>
  <c r="BS10" i="21" s="1"/>
  <c r="BK10" i="21"/>
  <c r="BM10" i="21" s="1"/>
  <c r="BE10" i="21"/>
  <c r="BG10" i="21" s="1"/>
  <c r="AY10" i="21"/>
  <c r="BA10" i="21" s="1"/>
  <c r="AS10" i="21"/>
  <c r="AU10" i="21" s="1"/>
  <c r="AM10" i="21"/>
  <c r="AO10" i="21" s="1"/>
  <c r="AG10" i="21"/>
  <c r="AI10" i="21" s="1"/>
  <c r="AA10" i="21"/>
  <c r="AC10" i="21" s="1"/>
  <c r="U10" i="21"/>
  <c r="W10" i="21" s="1"/>
  <c r="O10" i="21"/>
  <c r="Q10" i="21" s="1"/>
  <c r="I10" i="21"/>
  <c r="K10" i="21" s="1"/>
  <c r="C10" i="21"/>
  <c r="E10" i="21" s="1"/>
  <c r="CI9" i="21"/>
  <c r="CK9" i="21" s="1"/>
  <c r="CC9" i="21"/>
  <c r="CE9" i="21" s="1"/>
  <c r="BW9" i="21"/>
  <c r="BY9" i="21" s="1"/>
  <c r="BQ9" i="21"/>
  <c r="BS9" i="21" s="1"/>
  <c r="BK9" i="21"/>
  <c r="BM9" i="21" s="1"/>
  <c r="BE9" i="21"/>
  <c r="BG9" i="21" s="1"/>
  <c r="AY9" i="21"/>
  <c r="BA9" i="21" s="1"/>
  <c r="AS9" i="21"/>
  <c r="AU9" i="21" s="1"/>
  <c r="AM9" i="21"/>
  <c r="AO9" i="21" s="1"/>
  <c r="AG9" i="21"/>
  <c r="AI9" i="21" s="1"/>
  <c r="AA9" i="21"/>
  <c r="AC9" i="21" s="1"/>
  <c r="U9" i="21"/>
  <c r="W9" i="21" s="1"/>
  <c r="O9" i="21"/>
  <c r="Q9" i="21" s="1"/>
  <c r="I9" i="21"/>
  <c r="K9" i="21" s="1"/>
  <c r="C9" i="21"/>
  <c r="E9" i="21" s="1"/>
  <c r="CI8" i="21"/>
  <c r="CK8" i="21" s="1"/>
  <c r="CC8" i="21"/>
  <c r="CE8" i="21" s="1"/>
  <c r="BW8" i="21"/>
  <c r="BY8" i="21" s="1"/>
  <c r="BQ8" i="21"/>
  <c r="BS8" i="21" s="1"/>
  <c r="BK8" i="21"/>
  <c r="BM8" i="21" s="1"/>
  <c r="BE8" i="21"/>
  <c r="BG8" i="21" s="1"/>
  <c r="AY8" i="21"/>
  <c r="BA8" i="21" s="1"/>
  <c r="AS8" i="21"/>
  <c r="AU8" i="21" s="1"/>
  <c r="AM8" i="21"/>
  <c r="AO8" i="21" s="1"/>
  <c r="AG8" i="21"/>
  <c r="AI8" i="21" s="1"/>
  <c r="AA8" i="21"/>
  <c r="AC8" i="21" s="1"/>
  <c r="U8" i="21"/>
  <c r="W8" i="21" s="1"/>
  <c r="O8" i="21"/>
  <c r="Q8" i="21" s="1"/>
  <c r="I8" i="21"/>
  <c r="K8" i="21" s="1"/>
  <c r="C8" i="21"/>
  <c r="E8" i="21" s="1"/>
  <c r="CI7" i="21"/>
  <c r="CK7" i="21" s="1"/>
  <c r="CC7" i="21"/>
  <c r="CE7" i="21" s="1"/>
  <c r="BW7" i="21"/>
  <c r="BY7" i="21" s="1"/>
  <c r="BQ7" i="21"/>
  <c r="BS7" i="21" s="1"/>
  <c r="BK7" i="21"/>
  <c r="BM7" i="21" s="1"/>
  <c r="BE7" i="21"/>
  <c r="BG7" i="21" s="1"/>
  <c r="AY7" i="21"/>
  <c r="BA7" i="21" s="1"/>
  <c r="AS7" i="21"/>
  <c r="AU7" i="21" s="1"/>
  <c r="AG7" i="21"/>
  <c r="AI7" i="21" s="1"/>
  <c r="AA7" i="21"/>
  <c r="AC7" i="21" s="1"/>
  <c r="U7" i="21"/>
  <c r="W7" i="21" s="1"/>
  <c r="O7" i="21"/>
  <c r="Q7" i="21" s="1"/>
  <c r="I7" i="21"/>
  <c r="K7" i="21" s="1"/>
  <c r="C7" i="21"/>
  <c r="E7" i="21" s="1"/>
  <c r="D4" i="21"/>
  <c r="CI15" i="20"/>
  <c r="CK15" i="20" s="1"/>
  <c r="CC15" i="20"/>
  <c r="CE15" i="20" s="1"/>
  <c r="BW15" i="20"/>
  <c r="BY15" i="20" s="1"/>
  <c r="BQ15" i="20"/>
  <c r="BS15" i="20" s="1"/>
  <c r="BK15" i="20"/>
  <c r="BM15" i="20" s="1"/>
  <c r="BE15" i="20"/>
  <c r="BG15" i="20" s="1"/>
  <c r="AY15" i="20"/>
  <c r="BA15" i="20" s="1"/>
  <c r="AS15" i="20"/>
  <c r="AU15" i="20" s="1"/>
  <c r="AM15" i="20"/>
  <c r="AO15" i="20" s="1"/>
  <c r="AG15" i="20"/>
  <c r="AI15" i="20" s="1"/>
  <c r="AA15" i="20"/>
  <c r="AC15" i="20" s="1"/>
  <c r="U15" i="20"/>
  <c r="W15" i="20" s="1"/>
  <c r="O15" i="20"/>
  <c r="Q15" i="20" s="1"/>
  <c r="I15" i="20"/>
  <c r="K15" i="20" s="1"/>
  <c r="C15" i="20"/>
  <c r="E15" i="20" s="1"/>
  <c r="CI14" i="20"/>
  <c r="CK14" i="20" s="1"/>
  <c r="CC14" i="20"/>
  <c r="CE14" i="20" s="1"/>
  <c r="BW14" i="20"/>
  <c r="BY14" i="20" s="1"/>
  <c r="BQ14" i="20"/>
  <c r="BS14" i="20" s="1"/>
  <c r="BK14" i="20"/>
  <c r="BM14" i="20" s="1"/>
  <c r="BE14" i="20"/>
  <c r="BG14" i="20" s="1"/>
  <c r="AY14" i="20"/>
  <c r="BA14" i="20" s="1"/>
  <c r="AS14" i="20"/>
  <c r="AU14" i="20" s="1"/>
  <c r="AM14" i="20"/>
  <c r="AO14" i="20" s="1"/>
  <c r="AG14" i="20"/>
  <c r="AI14" i="20" s="1"/>
  <c r="AA14" i="20"/>
  <c r="AC14" i="20" s="1"/>
  <c r="U14" i="20"/>
  <c r="W14" i="20" s="1"/>
  <c r="O14" i="20"/>
  <c r="Q14" i="20" s="1"/>
  <c r="I14" i="20"/>
  <c r="K14" i="20" s="1"/>
  <c r="C14" i="20"/>
  <c r="E14" i="20" s="1"/>
  <c r="CI13" i="20"/>
  <c r="CK13" i="20" s="1"/>
  <c r="CC13" i="20"/>
  <c r="CE13" i="20" s="1"/>
  <c r="BW13" i="20"/>
  <c r="BY13" i="20" s="1"/>
  <c r="BQ13" i="20"/>
  <c r="BS13" i="20" s="1"/>
  <c r="BK13" i="20"/>
  <c r="BM13" i="20" s="1"/>
  <c r="BE13" i="20"/>
  <c r="BG13" i="20" s="1"/>
  <c r="AY13" i="20"/>
  <c r="BA13" i="20" s="1"/>
  <c r="AS13" i="20"/>
  <c r="AU13" i="20" s="1"/>
  <c r="AM13" i="20"/>
  <c r="AO13" i="20" s="1"/>
  <c r="AG13" i="20"/>
  <c r="AI13" i="20" s="1"/>
  <c r="AA13" i="20"/>
  <c r="AC13" i="20" s="1"/>
  <c r="U13" i="20"/>
  <c r="W13" i="20" s="1"/>
  <c r="O13" i="20"/>
  <c r="Q13" i="20" s="1"/>
  <c r="I13" i="20"/>
  <c r="K13" i="20" s="1"/>
  <c r="C13" i="20"/>
  <c r="E13" i="20" s="1"/>
  <c r="CI12" i="20"/>
  <c r="CK12" i="20" s="1"/>
  <c r="CC12" i="20"/>
  <c r="CE12" i="20" s="1"/>
  <c r="BW12" i="20"/>
  <c r="BY12" i="20" s="1"/>
  <c r="BQ12" i="20"/>
  <c r="BS12" i="20" s="1"/>
  <c r="BK12" i="20"/>
  <c r="BM12" i="20" s="1"/>
  <c r="BE12" i="20"/>
  <c r="BG12" i="20" s="1"/>
  <c r="AY12" i="20"/>
  <c r="BA12" i="20" s="1"/>
  <c r="AS12" i="20"/>
  <c r="AU12" i="20" s="1"/>
  <c r="AM12" i="20"/>
  <c r="AO12" i="20" s="1"/>
  <c r="AG12" i="20"/>
  <c r="AI12" i="20" s="1"/>
  <c r="AA12" i="20"/>
  <c r="AC12" i="20" s="1"/>
  <c r="U12" i="20"/>
  <c r="W12" i="20" s="1"/>
  <c r="O12" i="20"/>
  <c r="Q12" i="20" s="1"/>
  <c r="I12" i="20"/>
  <c r="K12" i="20" s="1"/>
  <c r="C12" i="20"/>
  <c r="E12" i="20" s="1"/>
  <c r="CI11" i="20"/>
  <c r="CK11" i="20" s="1"/>
  <c r="CC11" i="20"/>
  <c r="CE11" i="20" s="1"/>
  <c r="BW11" i="20"/>
  <c r="BY11" i="20" s="1"/>
  <c r="BQ11" i="20"/>
  <c r="BS11" i="20" s="1"/>
  <c r="BK11" i="20"/>
  <c r="BM11" i="20" s="1"/>
  <c r="BE11" i="20"/>
  <c r="BG11" i="20" s="1"/>
  <c r="AY11" i="20"/>
  <c r="BA11" i="20" s="1"/>
  <c r="AS11" i="20"/>
  <c r="AU11" i="20" s="1"/>
  <c r="AM11" i="20"/>
  <c r="AO11" i="20" s="1"/>
  <c r="AG11" i="20"/>
  <c r="AI11" i="20" s="1"/>
  <c r="AA11" i="20"/>
  <c r="AC11" i="20" s="1"/>
  <c r="U11" i="20"/>
  <c r="W11" i="20" s="1"/>
  <c r="O11" i="20"/>
  <c r="Q11" i="20" s="1"/>
  <c r="I11" i="20"/>
  <c r="K11" i="20" s="1"/>
  <c r="C11" i="20"/>
  <c r="E11" i="20" s="1"/>
  <c r="CI10" i="20"/>
  <c r="CK10" i="20" s="1"/>
  <c r="CC10" i="20"/>
  <c r="CE10" i="20" s="1"/>
  <c r="BW10" i="20"/>
  <c r="BY10" i="20" s="1"/>
  <c r="BQ10" i="20"/>
  <c r="BS10" i="20" s="1"/>
  <c r="BK10" i="20"/>
  <c r="BM10" i="20" s="1"/>
  <c r="BE10" i="20"/>
  <c r="BG10" i="20" s="1"/>
  <c r="AY10" i="20"/>
  <c r="BA10" i="20" s="1"/>
  <c r="AS10" i="20"/>
  <c r="AU10" i="20" s="1"/>
  <c r="AM10" i="20"/>
  <c r="AO10" i="20" s="1"/>
  <c r="AG10" i="20"/>
  <c r="AI10" i="20" s="1"/>
  <c r="AA10" i="20"/>
  <c r="AC10" i="20" s="1"/>
  <c r="U10" i="20"/>
  <c r="W10" i="20" s="1"/>
  <c r="O10" i="20"/>
  <c r="Q10" i="20" s="1"/>
  <c r="I10" i="20"/>
  <c r="K10" i="20" s="1"/>
  <c r="C10" i="20"/>
  <c r="E10" i="20" s="1"/>
  <c r="CI9" i="20"/>
  <c r="CK9" i="20" s="1"/>
  <c r="CC9" i="20"/>
  <c r="CE9" i="20" s="1"/>
  <c r="BW9" i="20"/>
  <c r="BY9" i="20" s="1"/>
  <c r="BQ9" i="20"/>
  <c r="BS9" i="20" s="1"/>
  <c r="BK9" i="20"/>
  <c r="BM9" i="20" s="1"/>
  <c r="BE9" i="20"/>
  <c r="BG9" i="20" s="1"/>
  <c r="AY9" i="20"/>
  <c r="BA9" i="20" s="1"/>
  <c r="AS9" i="20"/>
  <c r="AU9" i="20" s="1"/>
  <c r="AM9" i="20"/>
  <c r="AO9" i="20" s="1"/>
  <c r="AG9" i="20"/>
  <c r="AI9" i="20" s="1"/>
  <c r="AA9" i="20"/>
  <c r="AC9" i="20" s="1"/>
  <c r="U9" i="20"/>
  <c r="W9" i="20" s="1"/>
  <c r="O9" i="20"/>
  <c r="Q9" i="20" s="1"/>
  <c r="I9" i="20"/>
  <c r="K9" i="20" s="1"/>
  <c r="C9" i="20"/>
  <c r="E9" i="20" s="1"/>
  <c r="CI8" i="20"/>
  <c r="CK8" i="20" s="1"/>
  <c r="CC8" i="20"/>
  <c r="CE8" i="20" s="1"/>
  <c r="BW8" i="20"/>
  <c r="BY8" i="20" s="1"/>
  <c r="BQ8" i="20"/>
  <c r="BS8" i="20" s="1"/>
  <c r="BK8" i="20"/>
  <c r="BM8" i="20" s="1"/>
  <c r="BE8" i="20"/>
  <c r="BG8" i="20" s="1"/>
  <c r="AY8" i="20"/>
  <c r="BA8" i="20" s="1"/>
  <c r="AS8" i="20"/>
  <c r="AU8" i="20" s="1"/>
  <c r="AM8" i="20"/>
  <c r="AO8" i="20" s="1"/>
  <c r="AG8" i="20"/>
  <c r="AI8" i="20" s="1"/>
  <c r="AA8" i="20"/>
  <c r="AC8" i="20" s="1"/>
  <c r="U8" i="20"/>
  <c r="W8" i="20" s="1"/>
  <c r="O8" i="20"/>
  <c r="Q8" i="20" s="1"/>
  <c r="I8" i="20"/>
  <c r="K8" i="20" s="1"/>
  <c r="C8" i="20"/>
  <c r="E8" i="20" s="1"/>
  <c r="CI7" i="20"/>
  <c r="CC7" i="20"/>
  <c r="CE7" i="20" s="1"/>
  <c r="BW7" i="20"/>
  <c r="BY7" i="20" s="1"/>
  <c r="BQ7" i="20"/>
  <c r="BS7" i="20" s="1"/>
  <c r="BK7" i="20"/>
  <c r="BM7" i="20" s="1"/>
  <c r="BE7" i="20"/>
  <c r="BG7" i="20" s="1"/>
  <c r="AY7" i="20"/>
  <c r="BA7" i="20" s="1"/>
  <c r="AS7" i="20"/>
  <c r="AU7" i="20" s="1"/>
  <c r="AM7" i="20"/>
  <c r="AO7" i="20" s="1"/>
  <c r="AG7" i="20"/>
  <c r="AI7" i="20" s="1"/>
  <c r="AA7" i="20"/>
  <c r="AC7" i="20" s="1"/>
  <c r="U7" i="20"/>
  <c r="W7" i="20" s="1"/>
  <c r="O7" i="20"/>
  <c r="Q7" i="20" s="1"/>
  <c r="I7" i="20"/>
  <c r="K7" i="20" s="1"/>
  <c r="C7" i="20"/>
  <c r="E7" i="20" s="1"/>
  <c r="D4" i="20"/>
  <c r="CI15" i="13"/>
  <c r="CK15" i="13" s="1"/>
  <c r="CC15" i="13"/>
  <c r="CE15" i="13" s="1"/>
  <c r="BW15" i="13"/>
  <c r="BY15" i="13" s="1"/>
  <c r="BQ15" i="13"/>
  <c r="BS15" i="13" s="1"/>
  <c r="BK15" i="13"/>
  <c r="BM15" i="13" s="1"/>
  <c r="BE15" i="13"/>
  <c r="BG15" i="13" s="1"/>
  <c r="AY15" i="13"/>
  <c r="BA15" i="13" s="1"/>
  <c r="AS15" i="13"/>
  <c r="AU15" i="13" s="1"/>
  <c r="AM15" i="13"/>
  <c r="AO15" i="13" s="1"/>
  <c r="AG15" i="13"/>
  <c r="AI15" i="13" s="1"/>
  <c r="AA15" i="13"/>
  <c r="AC15" i="13" s="1"/>
  <c r="U15" i="13"/>
  <c r="W15" i="13" s="1"/>
  <c r="O15" i="13"/>
  <c r="Q15" i="13" s="1"/>
  <c r="I15" i="13"/>
  <c r="K15" i="13" s="1"/>
  <c r="C15" i="13"/>
  <c r="E15" i="13" s="1"/>
  <c r="CI14" i="13"/>
  <c r="CK14" i="13" s="1"/>
  <c r="CC14" i="13"/>
  <c r="CE14" i="13" s="1"/>
  <c r="BW14" i="13"/>
  <c r="BY14" i="13" s="1"/>
  <c r="BQ14" i="13"/>
  <c r="BS14" i="13" s="1"/>
  <c r="BK14" i="13"/>
  <c r="BM14" i="13" s="1"/>
  <c r="BE14" i="13"/>
  <c r="BG14" i="13" s="1"/>
  <c r="AY14" i="13"/>
  <c r="BA14" i="13" s="1"/>
  <c r="AS14" i="13"/>
  <c r="AU14" i="13" s="1"/>
  <c r="AM14" i="13"/>
  <c r="AO14" i="13" s="1"/>
  <c r="AG14" i="13"/>
  <c r="AI14" i="13" s="1"/>
  <c r="AA14" i="13"/>
  <c r="AC14" i="13" s="1"/>
  <c r="U14" i="13"/>
  <c r="W14" i="13" s="1"/>
  <c r="O14" i="13"/>
  <c r="Q14" i="13" s="1"/>
  <c r="I14" i="13"/>
  <c r="K14" i="13" s="1"/>
  <c r="C14" i="13"/>
  <c r="E14" i="13" s="1"/>
  <c r="CI13" i="13"/>
  <c r="CK13" i="13" s="1"/>
  <c r="CC13" i="13"/>
  <c r="CE13" i="13" s="1"/>
  <c r="BW13" i="13"/>
  <c r="BY13" i="13" s="1"/>
  <c r="BQ13" i="13"/>
  <c r="BS13" i="13" s="1"/>
  <c r="BK13" i="13"/>
  <c r="BM13" i="13" s="1"/>
  <c r="BE13" i="13"/>
  <c r="BG13" i="13" s="1"/>
  <c r="AY13" i="13"/>
  <c r="BA13" i="13" s="1"/>
  <c r="AS13" i="13"/>
  <c r="AU13" i="13" s="1"/>
  <c r="AM13" i="13"/>
  <c r="AO13" i="13" s="1"/>
  <c r="AG13" i="13"/>
  <c r="AI13" i="13" s="1"/>
  <c r="AA13" i="13"/>
  <c r="AC13" i="13" s="1"/>
  <c r="U13" i="13"/>
  <c r="W13" i="13" s="1"/>
  <c r="O13" i="13"/>
  <c r="Q13" i="13" s="1"/>
  <c r="I13" i="13"/>
  <c r="K13" i="13" s="1"/>
  <c r="C13" i="13"/>
  <c r="E13" i="13" s="1"/>
  <c r="CI12" i="13"/>
  <c r="CK12" i="13" s="1"/>
  <c r="CC12" i="13"/>
  <c r="CE12" i="13" s="1"/>
  <c r="BW12" i="13"/>
  <c r="BY12" i="13" s="1"/>
  <c r="BQ12" i="13"/>
  <c r="BS12" i="13" s="1"/>
  <c r="BK12" i="13"/>
  <c r="BM12" i="13" s="1"/>
  <c r="BE12" i="13"/>
  <c r="BG12" i="13" s="1"/>
  <c r="AY12" i="13"/>
  <c r="BA12" i="13" s="1"/>
  <c r="AS12" i="13"/>
  <c r="AU12" i="13" s="1"/>
  <c r="AM12" i="13"/>
  <c r="AO12" i="13" s="1"/>
  <c r="AG12" i="13"/>
  <c r="AI12" i="13" s="1"/>
  <c r="AA12" i="13"/>
  <c r="AC12" i="13" s="1"/>
  <c r="U12" i="13"/>
  <c r="W12" i="13" s="1"/>
  <c r="O12" i="13"/>
  <c r="Q12" i="13" s="1"/>
  <c r="I12" i="13"/>
  <c r="K12" i="13" s="1"/>
  <c r="C12" i="13"/>
  <c r="E12" i="13" s="1"/>
  <c r="CI11" i="13"/>
  <c r="CK11" i="13" s="1"/>
  <c r="CC11" i="13"/>
  <c r="CE11" i="13" s="1"/>
  <c r="BW11" i="13"/>
  <c r="BY11" i="13" s="1"/>
  <c r="BQ11" i="13"/>
  <c r="BS11" i="13" s="1"/>
  <c r="BK11" i="13"/>
  <c r="BM11" i="13" s="1"/>
  <c r="BE11" i="13"/>
  <c r="BG11" i="13" s="1"/>
  <c r="AY11" i="13"/>
  <c r="BA11" i="13" s="1"/>
  <c r="AS11" i="13"/>
  <c r="AU11" i="13" s="1"/>
  <c r="AM11" i="13"/>
  <c r="AO11" i="13" s="1"/>
  <c r="AG11" i="13"/>
  <c r="AI11" i="13" s="1"/>
  <c r="AA11" i="13"/>
  <c r="AC11" i="13" s="1"/>
  <c r="U11" i="13"/>
  <c r="W11" i="13" s="1"/>
  <c r="O11" i="13"/>
  <c r="Q11" i="13" s="1"/>
  <c r="I11" i="13"/>
  <c r="K11" i="13" s="1"/>
  <c r="C11" i="13"/>
  <c r="E11" i="13" s="1"/>
  <c r="CI10" i="13"/>
  <c r="CK10" i="13" s="1"/>
  <c r="CC10" i="13"/>
  <c r="CE10" i="13" s="1"/>
  <c r="BW10" i="13"/>
  <c r="BY10" i="13" s="1"/>
  <c r="BQ10" i="13"/>
  <c r="BS10" i="13" s="1"/>
  <c r="BK10" i="13"/>
  <c r="BM10" i="13" s="1"/>
  <c r="BE10" i="13"/>
  <c r="BG10" i="13" s="1"/>
  <c r="AY10" i="13"/>
  <c r="BA10" i="13" s="1"/>
  <c r="AS10" i="13"/>
  <c r="AU10" i="13" s="1"/>
  <c r="AM10" i="13"/>
  <c r="AO10" i="13" s="1"/>
  <c r="AG10" i="13"/>
  <c r="AI10" i="13" s="1"/>
  <c r="AA10" i="13"/>
  <c r="AC10" i="13" s="1"/>
  <c r="U10" i="13"/>
  <c r="W10" i="13" s="1"/>
  <c r="O10" i="13"/>
  <c r="Q10" i="13" s="1"/>
  <c r="I10" i="13"/>
  <c r="K10" i="13" s="1"/>
  <c r="C10" i="13"/>
  <c r="E10" i="13" s="1"/>
  <c r="CI9" i="13"/>
  <c r="CK9" i="13" s="1"/>
  <c r="CC9" i="13"/>
  <c r="CE9" i="13" s="1"/>
  <c r="BW9" i="13"/>
  <c r="BY9" i="13" s="1"/>
  <c r="BQ9" i="13"/>
  <c r="BS9" i="13" s="1"/>
  <c r="BK9" i="13"/>
  <c r="BM9" i="13" s="1"/>
  <c r="BE9" i="13"/>
  <c r="BG9" i="13" s="1"/>
  <c r="AY9" i="13"/>
  <c r="BA9" i="13" s="1"/>
  <c r="AS9" i="13"/>
  <c r="AU9" i="13" s="1"/>
  <c r="AM9" i="13"/>
  <c r="AO9" i="13" s="1"/>
  <c r="AG9" i="13"/>
  <c r="AI9" i="13" s="1"/>
  <c r="AA9" i="13"/>
  <c r="AC9" i="13" s="1"/>
  <c r="U9" i="13"/>
  <c r="W9" i="13" s="1"/>
  <c r="O9" i="13"/>
  <c r="Q9" i="13" s="1"/>
  <c r="I9" i="13"/>
  <c r="K9" i="13" s="1"/>
  <c r="C9" i="13"/>
  <c r="E9" i="13" s="1"/>
  <c r="CI8" i="13"/>
  <c r="CK8" i="13" s="1"/>
  <c r="CC8" i="13"/>
  <c r="CE8" i="13" s="1"/>
  <c r="BW8" i="13"/>
  <c r="BY8" i="13" s="1"/>
  <c r="BQ8" i="13"/>
  <c r="BS8" i="13" s="1"/>
  <c r="BK8" i="13"/>
  <c r="BM8" i="13" s="1"/>
  <c r="BE8" i="13"/>
  <c r="BG8" i="13" s="1"/>
  <c r="AY8" i="13"/>
  <c r="BA8" i="13" s="1"/>
  <c r="AS8" i="13"/>
  <c r="AU8" i="13" s="1"/>
  <c r="AM8" i="13"/>
  <c r="AO8" i="13" s="1"/>
  <c r="AG8" i="13"/>
  <c r="AI8" i="13" s="1"/>
  <c r="AA8" i="13"/>
  <c r="AC8" i="13" s="1"/>
  <c r="U8" i="13"/>
  <c r="W8" i="13" s="1"/>
  <c r="O8" i="13"/>
  <c r="Q8" i="13" s="1"/>
  <c r="I8" i="13"/>
  <c r="K8" i="13" s="1"/>
  <c r="C8" i="13"/>
  <c r="E8" i="13" s="1"/>
  <c r="CI7" i="13"/>
  <c r="CK7" i="13" s="1"/>
  <c r="CC7" i="13"/>
  <c r="CE7" i="13" s="1"/>
  <c r="BW7" i="13"/>
  <c r="BY7" i="13" s="1"/>
  <c r="BQ7" i="13"/>
  <c r="BS7" i="13" s="1"/>
  <c r="BK7" i="13"/>
  <c r="BM7" i="13" s="1"/>
  <c r="BE7" i="13"/>
  <c r="BG7" i="13" s="1"/>
  <c r="AY7" i="13"/>
  <c r="BA7" i="13" s="1"/>
  <c r="AS7" i="13"/>
  <c r="AU7" i="13" s="1"/>
  <c r="AM7" i="13"/>
  <c r="AO7" i="13" s="1"/>
  <c r="AG7" i="13"/>
  <c r="AI7" i="13" s="1"/>
  <c r="AA7" i="13"/>
  <c r="AC7" i="13" s="1"/>
  <c r="U7" i="13"/>
  <c r="W7" i="13" s="1"/>
  <c r="O7" i="13"/>
  <c r="Q7" i="13" s="1"/>
  <c r="I7" i="13"/>
  <c r="K7" i="13" s="1"/>
  <c r="C7" i="13"/>
  <c r="E7" i="13" s="1"/>
  <c r="D4" i="13"/>
  <c r="CI15" i="12"/>
  <c r="CK15" i="12" s="1"/>
  <c r="CC15" i="12"/>
  <c r="CE15" i="12" s="1"/>
  <c r="BW15" i="12"/>
  <c r="BY15" i="12" s="1"/>
  <c r="BQ15" i="12"/>
  <c r="BS15" i="12" s="1"/>
  <c r="BK15" i="12"/>
  <c r="BM15" i="12" s="1"/>
  <c r="BE15" i="12"/>
  <c r="BG15" i="12" s="1"/>
  <c r="AY15" i="12"/>
  <c r="BA15" i="12" s="1"/>
  <c r="AS15" i="12"/>
  <c r="AU15" i="12" s="1"/>
  <c r="AM15" i="12"/>
  <c r="AO15" i="12" s="1"/>
  <c r="AG15" i="12"/>
  <c r="AI15" i="12" s="1"/>
  <c r="AA15" i="12"/>
  <c r="AC15" i="12" s="1"/>
  <c r="U15" i="12"/>
  <c r="W15" i="12" s="1"/>
  <c r="O15" i="12"/>
  <c r="Q15" i="12" s="1"/>
  <c r="I15" i="12"/>
  <c r="K15" i="12" s="1"/>
  <c r="C15" i="12"/>
  <c r="E15" i="12" s="1"/>
  <c r="CI14" i="12"/>
  <c r="CK14" i="12" s="1"/>
  <c r="CC14" i="12"/>
  <c r="CE14" i="12" s="1"/>
  <c r="BW14" i="12"/>
  <c r="BY14" i="12" s="1"/>
  <c r="BQ14" i="12"/>
  <c r="BS14" i="12" s="1"/>
  <c r="BK14" i="12"/>
  <c r="BM14" i="12" s="1"/>
  <c r="BE14" i="12"/>
  <c r="BG14" i="12" s="1"/>
  <c r="AY14" i="12"/>
  <c r="BA14" i="12" s="1"/>
  <c r="AS14" i="12"/>
  <c r="AU14" i="12" s="1"/>
  <c r="AM14" i="12"/>
  <c r="AO14" i="12" s="1"/>
  <c r="AG14" i="12"/>
  <c r="AI14" i="12" s="1"/>
  <c r="AA14" i="12"/>
  <c r="AC14" i="12" s="1"/>
  <c r="U14" i="12"/>
  <c r="W14" i="12" s="1"/>
  <c r="O14" i="12"/>
  <c r="Q14" i="12" s="1"/>
  <c r="I14" i="12"/>
  <c r="K14" i="12" s="1"/>
  <c r="C14" i="12"/>
  <c r="E14" i="12" s="1"/>
  <c r="CI13" i="12"/>
  <c r="CK13" i="12" s="1"/>
  <c r="CC13" i="12"/>
  <c r="CE13" i="12" s="1"/>
  <c r="BW13" i="12"/>
  <c r="BY13" i="12" s="1"/>
  <c r="BQ13" i="12"/>
  <c r="BS13" i="12" s="1"/>
  <c r="BK13" i="12"/>
  <c r="BM13" i="12" s="1"/>
  <c r="BE13" i="12"/>
  <c r="BG13" i="12" s="1"/>
  <c r="AY13" i="12"/>
  <c r="BA13" i="12" s="1"/>
  <c r="AS13" i="12"/>
  <c r="AU13" i="12" s="1"/>
  <c r="AM13" i="12"/>
  <c r="AO13" i="12" s="1"/>
  <c r="AG13" i="12"/>
  <c r="AI13" i="12" s="1"/>
  <c r="AA13" i="12"/>
  <c r="AC13" i="12" s="1"/>
  <c r="U13" i="12"/>
  <c r="W13" i="12" s="1"/>
  <c r="O13" i="12"/>
  <c r="Q13" i="12" s="1"/>
  <c r="I13" i="12"/>
  <c r="K13" i="12" s="1"/>
  <c r="C13" i="12"/>
  <c r="E13" i="12" s="1"/>
  <c r="CI12" i="12"/>
  <c r="CK12" i="12" s="1"/>
  <c r="CC12" i="12"/>
  <c r="CE12" i="12" s="1"/>
  <c r="BW12" i="12"/>
  <c r="BY12" i="12" s="1"/>
  <c r="BQ12" i="12"/>
  <c r="BS12" i="12" s="1"/>
  <c r="BK12" i="12"/>
  <c r="BM12" i="12" s="1"/>
  <c r="BE12" i="12"/>
  <c r="BG12" i="12" s="1"/>
  <c r="AY12" i="12"/>
  <c r="BA12" i="12" s="1"/>
  <c r="AS12" i="12"/>
  <c r="AU12" i="12" s="1"/>
  <c r="AM12" i="12"/>
  <c r="AO12" i="12" s="1"/>
  <c r="AG12" i="12"/>
  <c r="AI12" i="12" s="1"/>
  <c r="AA12" i="12"/>
  <c r="AC12" i="12" s="1"/>
  <c r="U12" i="12"/>
  <c r="W12" i="12" s="1"/>
  <c r="O12" i="12"/>
  <c r="Q12" i="12" s="1"/>
  <c r="I12" i="12"/>
  <c r="K12" i="12" s="1"/>
  <c r="C12" i="12"/>
  <c r="E12" i="12" s="1"/>
  <c r="CI11" i="12"/>
  <c r="CK11" i="12" s="1"/>
  <c r="CC11" i="12"/>
  <c r="CE11" i="12" s="1"/>
  <c r="BW11" i="12"/>
  <c r="BY11" i="12" s="1"/>
  <c r="BQ11" i="12"/>
  <c r="BS11" i="12" s="1"/>
  <c r="BK11" i="12"/>
  <c r="BM11" i="12" s="1"/>
  <c r="BE11" i="12"/>
  <c r="BG11" i="12" s="1"/>
  <c r="AY11" i="12"/>
  <c r="BA11" i="12" s="1"/>
  <c r="AS11" i="12"/>
  <c r="AU11" i="12" s="1"/>
  <c r="AM11" i="12"/>
  <c r="AO11" i="12" s="1"/>
  <c r="AG11" i="12"/>
  <c r="AI11" i="12" s="1"/>
  <c r="AA11" i="12"/>
  <c r="AC11" i="12" s="1"/>
  <c r="U11" i="12"/>
  <c r="W11" i="12" s="1"/>
  <c r="O11" i="12"/>
  <c r="Q11" i="12" s="1"/>
  <c r="I11" i="12"/>
  <c r="K11" i="12" s="1"/>
  <c r="C11" i="12"/>
  <c r="E11" i="12" s="1"/>
  <c r="CI10" i="12"/>
  <c r="CK10" i="12" s="1"/>
  <c r="CC10" i="12"/>
  <c r="CE10" i="12" s="1"/>
  <c r="BW10" i="12"/>
  <c r="BY10" i="12" s="1"/>
  <c r="BQ10" i="12"/>
  <c r="BS10" i="12" s="1"/>
  <c r="BK10" i="12"/>
  <c r="BM10" i="12" s="1"/>
  <c r="BE10" i="12"/>
  <c r="BG10" i="12" s="1"/>
  <c r="AY10" i="12"/>
  <c r="BA10" i="12" s="1"/>
  <c r="AS10" i="12"/>
  <c r="AU10" i="12" s="1"/>
  <c r="AM10" i="12"/>
  <c r="AO10" i="12" s="1"/>
  <c r="AG10" i="12"/>
  <c r="AI10" i="12" s="1"/>
  <c r="AA10" i="12"/>
  <c r="AC10" i="12" s="1"/>
  <c r="U10" i="12"/>
  <c r="W10" i="12" s="1"/>
  <c r="O10" i="12"/>
  <c r="Q10" i="12" s="1"/>
  <c r="I10" i="12"/>
  <c r="K10" i="12" s="1"/>
  <c r="C10" i="12"/>
  <c r="E10" i="12" s="1"/>
  <c r="CI9" i="12"/>
  <c r="CK9" i="12" s="1"/>
  <c r="CC9" i="12"/>
  <c r="CE9" i="12" s="1"/>
  <c r="BW9" i="12"/>
  <c r="BY9" i="12" s="1"/>
  <c r="BQ9" i="12"/>
  <c r="BS9" i="12" s="1"/>
  <c r="BK9" i="12"/>
  <c r="BM9" i="12" s="1"/>
  <c r="BE9" i="12"/>
  <c r="BG9" i="12" s="1"/>
  <c r="AY9" i="12"/>
  <c r="BA9" i="12" s="1"/>
  <c r="AS9" i="12"/>
  <c r="AU9" i="12" s="1"/>
  <c r="AM9" i="12"/>
  <c r="AO9" i="12" s="1"/>
  <c r="AG9" i="12"/>
  <c r="AI9" i="12" s="1"/>
  <c r="AA9" i="12"/>
  <c r="AC9" i="12" s="1"/>
  <c r="U9" i="12"/>
  <c r="W9" i="12" s="1"/>
  <c r="O9" i="12"/>
  <c r="Q9" i="12" s="1"/>
  <c r="I9" i="12"/>
  <c r="K9" i="12" s="1"/>
  <c r="C9" i="12"/>
  <c r="E9" i="12" s="1"/>
  <c r="CI8" i="12"/>
  <c r="CK8" i="12" s="1"/>
  <c r="CC8" i="12"/>
  <c r="CE8" i="12" s="1"/>
  <c r="BW8" i="12"/>
  <c r="BY8" i="12" s="1"/>
  <c r="BQ8" i="12"/>
  <c r="BS8" i="12" s="1"/>
  <c r="BK8" i="12"/>
  <c r="BM8" i="12" s="1"/>
  <c r="BE8" i="12"/>
  <c r="BG8" i="12" s="1"/>
  <c r="AY8" i="12"/>
  <c r="BA8" i="12" s="1"/>
  <c r="AS8" i="12"/>
  <c r="AU8" i="12" s="1"/>
  <c r="AM8" i="12"/>
  <c r="AO8" i="12" s="1"/>
  <c r="AG8" i="12"/>
  <c r="AI8" i="12" s="1"/>
  <c r="AA8" i="12"/>
  <c r="AC8" i="12" s="1"/>
  <c r="U8" i="12"/>
  <c r="W8" i="12" s="1"/>
  <c r="O8" i="12"/>
  <c r="Q8" i="12" s="1"/>
  <c r="I8" i="12"/>
  <c r="K8" i="12" s="1"/>
  <c r="C8" i="12"/>
  <c r="E8" i="12" s="1"/>
  <c r="CI7" i="12"/>
  <c r="CK7" i="12" s="1"/>
  <c r="CC7" i="12"/>
  <c r="CE7" i="12" s="1"/>
  <c r="BQ7" i="12"/>
  <c r="BS7" i="12" s="1"/>
  <c r="BK7" i="12"/>
  <c r="BM7" i="12" s="1"/>
  <c r="BE7" i="12"/>
  <c r="BG7" i="12" s="1"/>
  <c r="AS7" i="12"/>
  <c r="AU7" i="12" s="1"/>
  <c r="AM7" i="12"/>
  <c r="AO7" i="12" s="1"/>
  <c r="AG7" i="12"/>
  <c r="AI7" i="12" s="1"/>
  <c r="AA7" i="12"/>
  <c r="AC7" i="12" s="1"/>
  <c r="U7" i="12"/>
  <c r="W7" i="12" s="1"/>
  <c r="I7" i="12"/>
  <c r="K7" i="12" s="1"/>
  <c r="C7" i="12"/>
  <c r="E7" i="12" s="1"/>
  <c r="D4" i="12"/>
  <c r="CI15" i="54"/>
  <c r="CK15" i="54" s="1"/>
  <c r="CC15" i="54"/>
  <c r="CE15" i="54" s="1"/>
  <c r="BW15" i="54"/>
  <c r="BY15" i="54" s="1"/>
  <c r="BQ15" i="54"/>
  <c r="BS15" i="54" s="1"/>
  <c r="BK15" i="54"/>
  <c r="BM15" i="54" s="1"/>
  <c r="BE15" i="54"/>
  <c r="BG15" i="54" s="1"/>
  <c r="AY15" i="54"/>
  <c r="BA15" i="54" s="1"/>
  <c r="AS15" i="54"/>
  <c r="AU15" i="54" s="1"/>
  <c r="AM15" i="54"/>
  <c r="AO15" i="54" s="1"/>
  <c r="AG15" i="54"/>
  <c r="AI15" i="54" s="1"/>
  <c r="AA15" i="54"/>
  <c r="AC15" i="54" s="1"/>
  <c r="U15" i="54"/>
  <c r="W15" i="54" s="1"/>
  <c r="O15" i="54"/>
  <c r="Q15" i="54" s="1"/>
  <c r="I15" i="54"/>
  <c r="K15" i="54" s="1"/>
  <c r="C15" i="54"/>
  <c r="E15" i="54" s="1"/>
  <c r="CI14" i="54"/>
  <c r="CK14" i="54" s="1"/>
  <c r="CC14" i="54"/>
  <c r="CE14" i="54" s="1"/>
  <c r="BW14" i="54"/>
  <c r="BY14" i="54" s="1"/>
  <c r="BQ14" i="54"/>
  <c r="BS14" i="54" s="1"/>
  <c r="BK14" i="54"/>
  <c r="BM14" i="54" s="1"/>
  <c r="BE14" i="54"/>
  <c r="BG14" i="54" s="1"/>
  <c r="AY14" i="54"/>
  <c r="BA14" i="54" s="1"/>
  <c r="AS14" i="54"/>
  <c r="AU14" i="54" s="1"/>
  <c r="AM14" i="54"/>
  <c r="AO14" i="54" s="1"/>
  <c r="AG14" i="54"/>
  <c r="AI14" i="54" s="1"/>
  <c r="AA14" i="54"/>
  <c r="AC14" i="54" s="1"/>
  <c r="U14" i="54"/>
  <c r="W14" i="54" s="1"/>
  <c r="O14" i="54"/>
  <c r="Q14" i="54" s="1"/>
  <c r="I14" i="54"/>
  <c r="K14" i="54" s="1"/>
  <c r="C14" i="54"/>
  <c r="E14" i="54" s="1"/>
  <c r="CI13" i="54"/>
  <c r="CK13" i="54" s="1"/>
  <c r="CC13" i="54"/>
  <c r="CE13" i="54" s="1"/>
  <c r="BW13" i="54"/>
  <c r="BY13" i="54" s="1"/>
  <c r="BQ13" i="54"/>
  <c r="BS13" i="54" s="1"/>
  <c r="BK13" i="54"/>
  <c r="BM13" i="54" s="1"/>
  <c r="BE13" i="54"/>
  <c r="BG13" i="54" s="1"/>
  <c r="AY13" i="54"/>
  <c r="BA13" i="54" s="1"/>
  <c r="AS13" i="54"/>
  <c r="AU13" i="54" s="1"/>
  <c r="AM13" i="54"/>
  <c r="AO13" i="54" s="1"/>
  <c r="AG13" i="54"/>
  <c r="AI13" i="54" s="1"/>
  <c r="AA13" i="54"/>
  <c r="AC13" i="54" s="1"/>
  <c r="U13" i="54"/>
  <c r="W13" i="54" s="1"/>
  <c r="O13" i="54"/>
  <c r="Q13" i="54" s="1"/>
  <c r="I13" i="54"/>
  <c r="K13" i="54" s="1"/>
  <c r="C13" i="54"/>
  <c r="E13" i="54" s="1"/>
  <c r="CI12" i="54"/>
  <c r="CK12" i="54" s="1"/>
  <c r="CC12" i="54"/>
  <c r="CE12" i="54" s="1"/>
  <c r="BW12" i="54"/>
  <c r="BY12" i="54" s="1"/>
  <c r="BQ12" i="54"/>
  <c r="BS12" i="54" s="1"/>
  <c r="BK12" i="54"/>
  <c r="BM12" i="54" s="1"/>
  <c r="BE12" i="54"/>
  <c r="BG12" i="54" s="1"/>
  <c r="AY12" i="54"/>
  <c r="BA12" i="54" s="1"/>
  <c r="AS12" i="54"/>
  <c r="AU12" i="54" s="1"/>
  <c r="AM12" i="54"/>
  <c r="AO12" i="54" s="1"/>
  <c r="AG12" i="54"/>
  <c r="AI12" i="54" s="1"/>
  <c r="AA12" i="54"/>
  <c r="AC12" i="54" s="1"/>
  <c r="U12" i="54"/>
  <c r="W12" i="54" s="1"/>
  <c r="O12" i="54"/>
  <c r="Q12" i="54" s="1"/>
  <c r="I12" i="54"/>
  <c r="K12" i="54" s="1"/>
  <c r="C12" i="54"/>
  <c r="E12" i="54" s="1"/>
  <c r="CI11" i="54"/>
  <c r="CK11" i="54" s="1"/>
  <c r="CC11" i="54"/>
  <c r="CE11" i="54" s="1"/>
  <c r="BW11" i="54"/>
  <c r="BY11" i="54" s="1"/>
  <c r="BQ11" i="54"/>
  <c r="BS11" i="54" s="1"/>
  <c r="BK11" i="54"/>
  <c r="BM11" i="54" s="1"/>
  <c r="BE11" i="54"/>
  <c r="BG11" i="54" s="1"/>
  <c r="AY11" i="54"/>
  <c r="BA11" i="54" s="1"/>
  <c r="AS11" i="54"/>
  <c r="AU11" i="54" s="1"/>
  <c r="AM11" i="54"/>
  <c r="AO11" i="54" s="1"/>
  <c r="AG11" i="54"/>
  <c r="AI11" i="54" s="1"/>
  <c r="AA11" i="54"/>
  <c r="AC11" i="54" s="1"/>
  <c r="U11" i="54"/>
  <c r="W11" i="54" s="1"/>
  <c r="O11" i="54"/>
  <c r="Q11" i="54" s="1"/>
  <c r="I11" i="54"/>
  <c r="K11" i="54" s="1"/>
  <c r="C11" i="54"/>
  <c r="E11" i="54" s="1"/>
  <c r="CI10" i="54"/>
  <c r="CK10" i="54" s="1"/>
  <c r="CC10" i="54"/>
  <c r="CE10" i="54" s="1"/>
  <c r="BW10" i="54"/>
  <c r="BY10" i="54" s="1"/>
  <c r="BQ10" i="54"/>
  <c r="BS10" i="54" s="1"/>
  <c r="BK10" i="54"/>
  <c r="BM10" i="54" s="1"/>
  <c r="BE10" i="54"/>
  <c r="BG10" i="54" s="1"/>
  <c r="AY10" i="54"/>
  <c r="BA10" i="54" s="1"/>
  <c r="AS10" i="54"/>
  <c r="AU10" i="54" s="1"/>
  <c r="AM10" i="54"/>
  <c r="AO10" i="54" s="1"/>
  <c r="AG10" i="54"/>
  <c r="AI10" i="54" s="1"/>
  <c r="AA10" i="54"/>
  <c r="AC10" i="54" s="1"/>
  <c r="U10" i="54"/>
  <c r="W10" i="54" s="1"/>
  <c r="O10" i="54"/>
  <c r="Q10" i="54" s="1"/>
  <c r="I10" i="54"/>
  <c r="K10" i="54" s="1"/>
  <c r="C10" i="54"/>
  <c r="E10" i="54" s="1"/>
  <c r="CI9" i="54"/>
  <c r="CK9" i="54" s="1"/>
  <c r="CC9" i="54"/>
  <c r="CE9" i="54" s="1"/>
  <c r="BW9" i="54"/>
  <c r="BY9" i="54" s="1"/>
  <c r="BQ9" i="54"/>
  <c r="BS9" i="54" s="1"/>
  <c r="BK9" i="54"/>
  <c r="BM9" i="54" s="1"/>
  <c r="BE9" i="54"/>
  <c r="BG9" i="54" s="1"/>
  <c r="AY9" i="54"/>
  <c r="BA9" i="54" s="1"/>
  <c r="AS9" i="54"/>
  <c r="AU9" i="54" s="1"/>
  <c r="AM9" i="54"/>
  <c r="AO9" i="54" s="1"/>
  <c r="AG9" i="54"/>
  <c r="AI9" i="54" s="1"/>
  <c r="AA9" i="54"/>
  <c r="AC9" i="54" s="1"/>
  <c r="U9" i="54"/>
  <c r="W9" i="54" s="1"/>
  <c r="O9" i="54"/>
  <c r="Q9" i="54" s="1"/>
  <c r="I9" i="54"/>
  <c r="K9" i="54" s="1"/>
  <c r="C9" i="54"/>
  <c r="E9" i="54" s="1"/>
  <c r="CI8" i="54"/>
  <c r="CK8" i="54" s="1"/>
  <c r="CC8" i="54"/>
  <c r="CE8" i="54" s="1"/>
  <c r="BW8" i="54"/>
  <c r="BY8" i="54" s="1"/>
  <c r="BQ8" i="54"/>
  <c r="BS8" i="54" s="1"/>
  <c r="BK8" i="54"/>
  <c r="BM8" i="54" s="1"/>
  <c r="BE8" i="54"/>
  <c r="BG8" i="54" s="1"/>
  <c r="AY8" i="54"/>
  <c r="BA8" i="54" s="1"/>
  <c r="AS8" i="54"/>
  <c r="AU8" i="54" s="1"/>
  <c r="AM8" i="54"/>
  <c r="AO8" i="54" s="1"/>
  <c r="AG8" i="54"/>
  <c r="AI8" i="54" s="1"/>
  <c r="AA8" i="54"/>
  <c r="AC8" i="54" s="1"/>
  <c r="U8" i="54"/>
  <c r="W8" i="54" s="1"/>
  <c r="O8" i="54"/>
  <c r="Q8" i="54" s="1"/>
  <c r="I8" i="54"/>
  <c r="K8" i="54" s="1"/>
  <c r="C8" i="54"/>
  <c r="E8" i="54" s="1"/>
  <c r="CI7" i="54"/>
  <c r="CK7" i="54" s="1"/>
  <c r="CC7" i="54"/>
  <c r="CE7" i="54" s="1"/>
  <c r="BW7" i="54"/>
  <c r="BY7" i="54" s="1"/>
  <c r="BQ7" i="54"/>
  <c r="BS7" i="54" s="1"/>
  <c r="BK7" i="54"/>
  <c r="BM7" i="54" s="1"/>
  <c r="BE7" i="54"/>
  <c r="BG7" i="54" s="1"/>
  <c r="AY7" i="54"/>
  <c r="BA7" i="54" s="1"/>
  <c r="AS7" i="54"/>
  <c r="AU7" i="54" s="1"/>
  <c r="AM7" i="54"/>
  <c r="AO7" i="54" s="1"/>
  <c r="AG7" i="54"/>
  <c r="AI7" i="54" s="1"/>
  <c r="AA7" i="54"/>
  <c r="AC7" i="54" s="1"/>
  <c r="U7" i="54"/>
  <c r="W7" i="54" s="1"/>
  <c r="O7" i="54"/>
  <c r="Q7" i="54" s="1"/>
  <c r="I7" i="54"/>
  <c r="K7" i="54" s="1"/>
  <c r="C7" i="54"/>
  <c r="E7" i="54" s="1"/>
  <c r="D4" i="54"/>
  <c r="CI15" i="11"/>
  <c r="CK15" i="11" s="1"/>
  <c r="CC15" i="11"/>
  <c r="CE15" i="11" s="1"/>
  <c r="BW15" i="11"/>
  <c r="BY15" i="11" s="1"/>
  <c r="BQ15" i="11"/>
  <c r="BS15" i="11" s="1"/>
  <c r="BK15" i="11"/>
  <c r="BM15" i="11" s="1"/>
  <c r="BE15" i="11"/>
  <c r="BG15" i="11" s="1"/>
  <c r="AY15" i="11"/>
  <c r="BA15" i="11" s="1"/>
  <c r="AS15" i="11"/>
  <c r="AU15" i="11" s="1"/>
  <c r="AM15" i="11"/>
  <c r="AO15" i="11" s="1"/>
  <c r="AG15" i="11"/>
  <c r="AI15" i="11" s="1"/>
  <c r="AA15" i="11"/>
  <c r="AC15" i="11" s="1"/>
  <c r="U15" i="11"/>
  <c r="W15" i="11" s="1"/>
  <c r="O15" i="11"/>
  <c r="Q15" i="11" s="1"/>
  <c r="I15" i="11"/>
  <c r="K15" i="11" s="1"/>
  <c r="C15" i="11"/>
  <c r="E15" i="11" s="1"/>
  <c r="CI14" i="11"/>
  <c r="CK14" i="11" s="1"/>
  <c r="CC14" i="11"/>
  <c r="CE14" i="11" s="1"/>
  <c r="BW14" i="11"/>
  <c r="BY14" i="11" s="1"/>
  <c r="BQ14" i="11"/>
  <c r="BS14" i="11" s="1"/>
  <c r="BK14" i="11"/>
  <c r="BM14" i="11" s="1"/>
  <c r="BE14" i="11"/>
  <c r="BG14" i="11" s="1"/>
  <c r="AY14" i="11"/>
  <c r="BA14" i="11" s="1"/>
  <c r="AS14" i="11"/>
  <c r="AU14" i="11" s="1"/>
  <c r="AM14" i="11"/>
  <c r="AO14" i="11" s="1"/>
  <c r="AG14" i="11"/>
  <c r="AI14" i="11" s="1"/>
  <c r="AA14" i="11"/>
  <c r="AC14" i="11" s="1"/>
  <c r="U14" i="11"/>
  <c r="W14" i="11" s="1"/>
  <c r="O14" i="11"/>
  <c r="Q14" i="11" s="1"/>
  <c r="I14" i="11"/>
  <c r="K14" i="11" s="1"/>
  <c r="C14" i="11"/>
  <c r="E14" i="11" s="1"/>
  <c r="CI13" i="11"/>
  <c r="CK13" i="11" s="1"/>
  <c r="CC13" i="11"/>
  <c r="CE13" i="11" s="1"/>
  <c r="BW13" i="11"/>
  <c r="BY13" i="11" s="1"/>
  <c r="BQ13" i="11"/>
  <c r="BS13" i="11" s="1"/>
  <c r="BK13" i="11"/>
  <c r="BM13" i="11" s="1"/>
  <c r="BE13" i="11"/>
  <c r="BG13" i="11" s="1"/>
  <c r="AY13" i="11"/>
  <c r="BA13" i="11" s="1"/>
  <c r="AS13" i="11"/>
  <c r="AU13" i="11" s="1"/>
  <c r="AM13" i="11"/>
  <c r="AO13" i="11" s="1"/>
  <c r="AG13" i="11"/>
  <c r="AI13" i="11" s="1"/>
  <c r="AA13" i="11"/>
  <c r="AC13" i="11" s="1"/>
  <c r="U13" i="11"/>
  <c r="W13" i="11" s="1"/>
  <c r="O13" i="11"/>
  <c r="Q13" i="11" s="1"/>
  <c r="I13" i="11"/>
  <c r="K13" i="11" s="1"/>
  <c r="C13" i="11"/>
  <c r="E13" i="11" s="1"/>
  <c r="CI12" i="11"/>
  <c r="CK12" i="11" s="1"/>
  <c r="CC12" i="11"/>
  <c r="CE12" i="11" s="1"/>
  <c r="BW12" i="11"/>
  <c r="BY12" i="11" s="1"/>
  <c r="BQ12" i="11"/>
  <c r="BS12" i="11" s="1"/>
  <c r="BK12" i="11"/>
  <c r="BM12" i="11" s="1"/>
  <c r="BE12" i="11"/>
  <c r="BG12" i="11" s="1"/>
  <c r="AY12" i="11"/>
  <c r="BA12" i="11" s="1"/>
  <c r="AS12" i="11"/>
  <c r="AU12" i="11" s="1"/>
  <c r="AM12" i="11"/>
  <c r="AO12" i="11" s="1"/>
  <c r="AG12" i="11"/>
  <c r="AI12" i="11" s="1"/>
  <c r="AA12" i="11"/>
  <c r="AC12" i="11" s="1"/>
  <c r="U12" i="11"/>
  <c r="W12" i="11" s="1"/>
  <c r="O12" i="11"/>
  <c r="Q12" i="11" s="1"/>
  <c r="I12" i="11"/>
  <c r="K12" i="11" s="1"/>
  <c r="C12" i="11"/>
  <c r="E12" i="11" s="1"/>
  <c r="CI11" i="11"/>
  <c r="CK11" i="11" s="1"/>
  <c r="CC11" i="11"/>
  <c r="CE11" i="11" s="1"/>
  <c r="BW11" i="11"/>
  <c r="BY11" i="11" s="1"/>
  <c r="BQ11" i="11"/>
  <c r="BS11" i="11" s="1"/>
  <c r="BK11" i="11"/>
  <c r="BM11" i="11" s="1"/>
  <c r="BE11" i="11"/>
  <c r="BG11" i="11" s="1"/>
  <c r="AY11" i="11"/>
  <c r="BA11" i="11" s="1"/>
  <c r="AS11" i="11"/>
  <c r="AU11" i="11" s="1"/>
  <c r="AM11" i="11"/>
  <c r="AO11" i="11" s="1"/>
  <c r="AG11" i="11"/>
  <c r="AI11" i="11" s="1"/>
  <c r="AA11" i="11"/>
  <c r="AC11" i="11" s="1"/>
  <c r="U11" i="11"/>
  <c r="W11" i="11" s="1"/>
  <c r="O11" i="11"/>
  <c r="Q11" i="11" s="1"/>
  <c r="I11" i="11"/>
  <c r="K11" i="11" s="1"/>
  <c r="C11" i="11"/>
  <c r="E11" i="11" s="1"/>
  <c r="CI10" i="11"/>
  <c r="CK10" i="11" s="1"/>
  <c r="CC10" i="11"/>
  <c r="CE10" i="11" s="1"/>
  <c r="BW10" i="11"/>
  <c r="BY10" i="11" s="1"/>
  <c r="BQ10" i="11"/>
  <c r="BS10" i="11" s="1"/>
  <c r="BK10" i="11"/>
  <c r="BM10" i="11" s="1"/>
  <c r="BE10" i="11"/>
  <c r="BG10" i="11" s="1"/>
  <c r="AY10" i="11"/>
  <c r="BA10" i="11" s="1"/>
  <c r="AS10" i="11"/>
  <c r="AU10" i="11" s="1"/>
  <c r="AM10" i="11"/>
  <c r="AO10" i="11" s="1"/>
  <c r="AG10" i="11"/>
  <c r="AI10" i="11" s="1"/>
  <c r="AA10" i="11"/>
  <c r="AC10" i="11" s="1"/>
  <c r="U10" i="11"/>
  <c r="W10" i="11" s="1"/>
  <c r="O10" i="11"/>
  <c r="Q10" i="11" s="1"/>
  <c r="I10" i="11"/>
  <c r="K10" i="11" s="1"/>
  <c r="C10" i="11"/>
  <c r="E10" i="11" s="1"/>
  <c r="CI9" i="11"/>
  <c r="CK9" i="11" s="1"/>
  <c r="CC9" i="11"/>
  <c r="CE9" i="11" s="1"/>
  <c r="BW9" i="11"/>
  <c r="BY9" i="11" s="1"/>
  <c r="BQ9" i="11"/>
  <c r="BS9" i="11" s="1"/>
  <c r="BK9" i="11"/>
  <c r="BM9" i="11" s="1"/>
  <c r="BE9" i="11"/>
  <c r="BG9" i="11" s="1"/>
  <c r="AY9" i="11"/>
  <c r="BA9" i="11" s="1"/>
  <c r="AS9" i="11"/>
  <c r="AU9" i="11" s="1"/>
  <c r="AM9" i="11"/>
  <c r="AO9" i="11" s="1"/>
  <c r="AG9" i="11"/>
  <c r="AI9" i="11" s="1"/>
  <c r="AA9" i="11"/>
  <c r="AC9" i="11" s="1"/>
  <c r="U9" i="11"/>
  <c r="W9" i="11" s="1"/>
  <c r="O9" i="11"/>
  <c r="Q9" i="11" s="1"/>
  <c r="I9" i="11"/>
  <c r="K9" i="11" s="1"/>
  <c r="C9" i="11"/>
  <c r="E9" i="11" s="1"/>
  <c r="CI8" i="11"/>
  <c r="CK8" i="11" s="1"/>
  <c r="CC8" i="11"/>
  <c r="CE8" i="11" s="1"/>
  <c r="BW8" i="11"/>
  <c r="BY8" i="11" s="1"/>
  <c r="BQ8" i="11"/>
  <c r="BS8" i="11" s="1"/>
  <c r="BK8" i="11"/>
  <c r="BM8" i="11" s="1"/>
  <c r="BE8" i="11"/>
  <c r="BG8" i="11" s="1"/>
  <c r="AY8" i="11"/>
  <c r="BA8" i="11" s="1"/>
  <c r="AS8" i="11"/>
  <c r="AU8" i="11" s="1"/>
  <c r="AM8" i="11"/>
  <c r="AO8" i="11" s="1"/>
  <c r="AG8" i="11"/>
  <c r="AI8" i="11" s="1"/>
  <c r="AA8" i="11"/>
  <c r="AC8" i="11" s="1"/>
  <c r="U8" i="11"/>
  <c r="W8" i="11" s="1"/>
  <c r="O8" i="11"/>
  <c r="Q8" i="11" s="1"/>
  <c r="I8" i="11"/>
  <c r="K8" i="11" s="1"/>
  <c r="C8" i="11"/>
  <c r="E8" i="11" s="1"/>
  <c r="CI7" i="11"/>
  <c r="CC7" i="11"/>
  <c r="CE7" i="11" s="1"/>
  <c r="BW7" i="11"/>
  <c r="BY7" i="11" s="1"/>
  <c r="BQ7" i="11"/>
  <c r="BS7" i="11" s="1"/>
  <c r="BK7" i="11"/>
  <c r="BM7" i="11" s="1"/>
  <c r="BE7" i="11"/>
  <c r="BG7" i="11" s="1"/>
  <c r="AY7" i="11"/>
  <c r="BA7" i="11" s="1"/>
  <c r="AS7" i="11"/>
  <c r="AU7" i="11" s="1"/>
  <c r="AM7" i="11"/>
  <c r="AO7" i="11" s="1"/>
  <c r="AG7" i="11"/>
  <c r="AI7" i="11" s="1"/>
  <c r="AA7" i="11"/>
  <c r="AC7" i="11" s="1"/>
  <c r="U7" i="11"/>
  <c r="W7" i="11" s="1"/>
  <c r="O7" i="11"/>
  <c r="Q7" i="11" s="1"/>
  <c r="I7" i="11"/>
  <c r="K7" i="11" s="1"/>
  <c r="C7" i="11"/>
  <c r="E7" i="11" s="1"/>
  <c r="D4" i="11"/>
  <c r="CI15" i="24"/>
  <c r="CK15" i="24" s="1"/>
  <c r="CC15" i="24"/>
  <c r="CE15" i="24" s="1"/>
  <c r="BW15" i="24"/>
  <c r="BY15" i="24" s="1"/>
  <c r="BQ15" i="24"/>
  <c r="BS15" i="24" s="1"/>
  <c r="BK15" i="24"/>
  <c r="BM15" i="24" s="1"/>
  <c r="BE15" i="24"/>
  <c r="BG15" i="24" s="1"/>
  <c r="AY15" i="24"/>
  <c r="BA15" i="24" s="1"/>
  <c r="AS15" i="24"/>
  <c r="AU15" i="24" s="1"/>
  <c r="AM15" i="24"/>
  <c r="AO15" i="24" s="1"/>
  <c r="AG15" i="24"/>
  <c r="AI15" i="24" s="1"/>
  <c r="AA15" i="24"/>
  <c r="AC15" i="24" s="1"/>
  <c r="U15" i="24"/>
  <c r="W15" i="24" s="1"/>
  <c r="O15" i="24"/>
  <c r="Q15" i="24" s="1"/>
  <c r="I15" i="24"/>
  <c r="K15" i="24" s="1"/>
  <c r="C15" i="24"/>
  <c r="E15" i="24" s="1"/>
  <c r="CI14" i="24"/>
  <c r="CK14" i="24" s="1"/>
  <c r="CC14" i="24"/>
  <c r="CE14" i="24" s="1"/>
  <c r="BW14" i="24"/>
  <c r="BY14" i="24" s="1"/>
  <c r="BQ14" i="24"/>
  <c r="BS14" i="24" s="1"/>
  <c r="BK14" i="24"/>
  <c r="BM14" i="24" s="1"/>
  <c r="BE14" i="24"/>
  <c r="BG14" i="24" s="1"/>
  <c r="AY14" i="24"/>
  <c r="BA14" i="24" s="1"/>
  <c r="AS14" i="24"/>
  <c r="AU14" i="24" s="1"/>
  <c r="AM14" i="24"/>
  <c r="AO14" i="24" s="1"/>
  <c r="AG14" i="24"/>
  <c r="AI14" i="24" s="1"/>
  <c r="AA14" i="24"/>
  <c r="AC14" i="24" s="1"/>
  <c r="U14" i="24"/>
  <c r="W14" i="24" s="1"/>
  <c r="O14" i="24"/>
  <c r="Q14" i="24" s="1"/>
  <c r="I14" i="24"/>
  <c r="K14" i="24" s="1"/>
  <c r="C14" i="24"/>
  <c r="E14" i="24" s="1"/>
  <c r="CI13" i="24"/>
  <c r="CK13" i="24" s="1"/>
  <c r="CC13" i="24"/>
  <c r="CE13" i="24" s="1"/>
  <c r="BW13" i="24"/>
  <c r="BY13" i="24" s="1"/>
  <c r="BQ13" i="24"/>
  <c r="BS13" i="24" s="1"/>
  <c r="BK13" i="24"/>
  <c r="BM13" i="24" s="1"/>
  <c r="BE13" i="24"/>
  <c r="BG13" i="24" s="1"/>
  <c r="AY13" i="24"/>
  <c r="BA13" i="24" s="1"/>
  <c r="AS13" i="24"/>
  <c r="AU13" i="24" s="1"/>
  <c r="AM13" i="24"/>
  <c r="AO13" i="24" s="1"/>
  <c r="AG13" i="24"/>
  <c r="AI13" i="24" s="1"/>
  <c r="AA13" i="24"/>
  <c r="AC13" i="24" s="1"/>
  <c r="U13" i="24"/>
  <c r="W13" i="24" s="1"/>
  <c r="O13" i="24"/>
  <c r="Q13" i="24" s="1"/>
  <c r="I13" i="24"/>
  <c r="K13" i="24" s="1"/>
  <c r="C13" i="24"/>
  <c r="E13" i="24" s="1"/>
  <c r="CI12" i="24"/>
  <c r="CK12" i="24" s="1"/>
  <c r="CC12" i="24"/>
  <c r="CE12" i="24" s="1"/>
  <c r="BW12" i="24"/>
  <c r="BY12" i="24" s="1"/>
  <c r="BQ12" i="24"/>
  <c r="BS12" i="24" s="1"/>
  <c r="BK12" i="24"/>
  <c r="BM12" i="24" s="1"/>
  <c r="BE12" i="24"/>
  <c r="BG12" i="24" s="1"/>
  <c r="AY12" i="24"/>
  <c r="BA12" i="24" s="1"/>
  <c r="AS12" i="24"/>
  <c r="AU12" i="24" s="1"/>
  <c r="AM12" i="24"/>
  <c r="AO12" i="24" s="1"/>
  <c r="AG12" i="24"/>
  <c r="AI12" i="24" s="1"/>
  <c r="AA12" i="24"/>
  <c r="AC12" i="24" s="1"/>
  <c r="U12" i="24"/>
  <c r="W12" i="24" s="1"/>
  <c r="O12" i="24"/>
  <c r="Q12" i="24" s="1"/>
  <c r="I12" i="24"/>
  <c r="K12" i="24" s="1"/>
  <c r="C12" i="24"/>
  <c r="E12" i="24" s="1"/>
  <c r="CI11" i="24"/>
  <c r="CK11" i="24" s="1"/>
  <c r="CC11" i="24"/>
  <c r="CE11" i="24" s="1"/>
  <c r="BW11" i="24"/>
  <c r="BY11" i="24" s="1"/>
  <c r="BQ11" i="24"/>
  <c r="BS11" i="24" s="1"/>
  <c r="BK11" i="24"/>
  <c r="BM11" i="24" s="1"/>
  <c r="BE11" i="24"/>
  <c r="BG11" i="24" s="1"/>
  <c r="AY11" i="24"/>
  <c r="BA11" i="24" s="1"/>
  <c r="AS11" i="24"/>
  <c r="AU11" i="24" s="1"/>
  <c r="AM11" i="24"/>
  <c r="AO11" i="24" s="1"/>
  <c r="AG11" i="24"/>
  <c r="AI11" i="24" s="1"/>
  <c r="AA11" i="24"/>
  <c r="AC11" i="24" s="1"/>
  <c r="U11" i="24"/>
  <c r="W11" i="24" s="1"/>
  <c r="O11" i="24"/>
  <c r="Q11" i="24" s="1"/>
  <c r="I11" i="24"/>
  <c r="K11" i="24" s="1"/>
  <c r="C11" i="24"/>
  <c r="E11" i="24" s="1"/>
  <c r="CI10" i="24"/>
  <c r="CK10" i="24" s="1"/>
  <c r="CC10" i="24"/>
  <c r="CE10" i="24" s="1"/>
  <c r="BW10" i="24"/>
  <c r="BY10" i="24" s="1"/>
  <c r="BQ10" i="24"/>
  <c r="BS10" i="24" s="1"/>
  <c r="BK10" i="24"/>
  <c r="BM10" i="24" s="1"/>
  <c r="BE10" i="24"/>
  <c r="BG10" i="24" s="1"/>
  <c r="AY10" i="24"/>
  <c r="BA10" i="24" s="1"/>
  <c r="AS10" i="24"/>
  <c r="AU10" i="24" s="1"/>
  <c r="AM10" i="24"/>
  <c r="AO10" i="24" s="1"/>
  <c r="AG10" i="24"/>
  <c r="AI10" i="24" s="1"/>
  <c r="AA10" i="24"/>
  <c r="AC10" i="24" s="1"/>
  <c r="U10" i="24"/>
  <c r="W10" i="24" s="1"/>
  <c r="O10" i="24"/>
  <c r="Q10" i="24" s="1"/>
  <c r="I10" i="24"/>
  <c r="K10" i="24" s="1"/>
  <c r="C10" i="24"/>
  <c r="E10" i="24" s="1"/>
  <c r="CI9" i="24"/>
  <c r="CK9" i="24" s="1"/>
  <c r="CC9" i="24"/>
  <c r="CE9" i="24" s="1"/>
  <c r="BW9" i="24"/>
  <c r="BY9" i="24" s="1"/>
  <c r="BQ9" i="24"/>
  <c r="BS9" i="24" s="1"/>
  <c r="BK9" i="24"/>
  <c r="BM9" i="24" s="1"/>
  <c r="BE9" i="24"/>
  <c r="BG9" i="24" s="1"/>
  <c r="AY9" i="24"/>
  <c r="BA9" i="24" s="1"/>
  <c r="AS9" i="24"/>
  <c r="AU9" i="24" s="1"/>
  <c r="AM9" i="24"/>
  <c r="AO9" i="24" s="1"/>
  <c r="AG9" i="24"/>
  <c r="AI9" i="24" s="1"/>
  <c r="AA9" i="24"/>
  <c r="AC9" i="24" s="1"/>
  <c r="U9" i="24"/>
  <c r="W9" i="24" s="1"/>
  <c r="O9" i="24"/>
  <c r="Q9" i="24" s="1"/>
  <c r="I9" i="24"/>
  <c r="K9" i="24" s="1"/>
  <c r="C9" i="24"/>
  <c r="E9" i="24" s="1"/>
  <c r="CI8" i="24"/>
  <c r="CK8" i="24" s="1"/>
  <c r="CC8" i="24"/>
  <c r="CE8" i="24" s="1"/>
  <c r="BW8" i="24"/>
  <c r="BY8" i="24" s="1"/>
  <c r="BQ8" i="24"/>
  <c r="BS8" i="24" s="1"/>
  <c r="BK8" i="24"/>
  <c r="BM8" i="24" s="1"/>
  <c r="BE8" i="24"/>
  <c r="BG8" i="24" s="1"/>
  <c r="AY8" i="24"/>
  <c r="BA8" i="24" s="1"/>
  <c r="AS8" i="24"/>
  <c r="AU8" i="24" s="1"/>
  <c r="AM8" i="24"/>
  <c r="AO8" i="24" s="1"/>
  <c r="AG8" i="24"/>
  <c r="AI8" i="24" s="1"/>
  <c r="AA8" i="24"/>
  <c r="AC8" i="24" s="1"/>
  <c r="U8" i="24"/>
  <c r="W8" i="24" s="1"/>
  <c r="O8" i="24"/>
  <c r="Q8" i="24" s="1"/>
  <c r="I8" i="24"/>
  <c r="K8" i="24" s="1"/>
  <c r="C8" i="24"/>
  <c r="E8" i="24" s="1"/>
  <c r="CC7" i="24"/>
  <c r="BW7" i="24"/>
  <c r="BY7" i="24" s="1"/>
  <c r="BQ7" i="24"/>
  <c r="BS7" i="24" s="1"/>
  <c r="BK7" i="24"/>
  <c r="BM7" i="24" s="1"/>
  <c r="BE7" i="24"/>
  <c r="BG7" i="24" s="1"/>
  <c r="AY7" i="24"/>
  <c r="BA7" i="24" s="1"/>
  <c r="AS7" i="24"/>
  <c r="AU7" i="24" s="1"/>
  <c r="AM7" i="24"/>
  <c r="AO7" i="24" s="1"/>
  <c r="AG7" i="24"/>
  <c r="AI7" i="24" s="1"/>
  <c r="AA7" i="24"/>
  <c r="AC7" i="24" s="1"/>
  <c r="U7" i="24"/>
  <c r="W7" i="24" s="1"/>
  <c r="O7" i="24"/>
  <c r="Q7" i="24" s="1"/>
  <c r="I7" i="24"/>
  <c r="K7" i="24" s="1"/>
  <c r="C7" i="24"/>
  <c r="E7" i="24" s="1"/>
  <c r="D4" i="24"/>
  <c r="CI15" i="9"/>
  <c r="CK15" i="9" s="1"/>
  <c r="CC15" i="9"/>
  <c r="CE15" i="9" s="1"/>
  <c r="BW15" i="9"/>
  <c r="BY15" i="9" s="1"/>
  <c r="BQ15" i="9"/>
  <c r="BS15" i="9" s="1"/>
  <c r="BK15" i="9"/>
  <c r="BM15" i="9" s="1"/>
  <c r="BE15" i="9"/>
  <c r="BG15" i="9" s="1"/>
  <c r="AY15" i="9"/>
  <c r="BA15" i="9" s="1"/>
  <c r="AS15" i="9"/>
  <c r="AU15" i="9" s="1"/>
  <c r="AM15" i="9"/>
  <c r="AO15" i="9" s="1"/>
  <c r="AG15" i="9"/>
  <c r="AI15" i="9" s="1"/>
  <c r="AA15" i="9"/>
  <c r="AC15" i="9" s="1"/>
  <c r="U15" i="9"/>
  <c r="W15" i="9" s="1"/>
  <c r="O15" i="9"/>
  <c r="Q15" i="9" s="1"/>
  <c r="I15" i="9"/>
  <c r="K15" i="9" s="1"/>
  <c r="C15" i="9"/>
  <c r="E15" i="9" s="1"/>
  <c r="CI14" i="9"/>
  <c r="CK14" i="9" s="1"/>
  <c r="CC14" i="9"/>
  <c r="CE14" i="9" s="1"/>
  <c r="BW14" i="9"/>
  <c r="BY14" i="9" s="1"/>
  <c r="BQ14" i="9"/>
  <c r="BS14" i="9" s="1"/>
  <c r="BK14" i="9"/>
  <c r="BM14" i="9" s="1"/>
  <c r="BE14" i="9"/>
  <c r="BG14" i="9" s="1"/>
  <c r="AY14" i="9"/>
  <c r="BA14" i="9" s="1"/>
  <c r="AS14" i="9"/>
  <c r="AU14" i="9" s="1"/>
  <c r="AM14" i="9"/>
  <c r="AO14" i="9" s="1"/>
  <c r="AG14" i="9"/>
  <c r="AI14" i="9" s="1"/>
  <c r="AA14" i="9"/>
  <c r="AC14" i="9" s="1"/>
  <c r="U14" i="9"/>
  <c r="W14" i="9" s="1"/>
  <c r="O14" i="9"/>
  <c r="Q14" i="9" s="1"/>
  <c r="I14" i="9"/>
  <c r="K14" i="9" s="1"/>
  <c r="C14" i="9"/>
  <c r="E14" i="9" s="1"/>
  <c r="CI13" i="9"/>
  <c r="CK13" i="9" s="1"/>
  <c r="CC13" i="9"/>
  <c r="CE13" i="9" s="1"/>
  <c r="BW13" i="9"/>
  <c r="BY13" i="9" s="1"/>
  <c r="BQ13" i="9"/>
  <c r="BS13" i="9" s="1"/>
  <c r="BK13" i="9"/>
  <c r="BM13" i="9" s="1"/>
  <c r="BE13" i="9"/>
  <c r="BG13" i="9" s="1"/>
  <c r="AY13" i="9"/>
  <c r="BA13" i="9" s="1"/>
  <c r="AS13" i="9"/>
  <c r="AU13" i="9" s="1"/>
  <c r="AM13" i="9"/>
  <c r="AO13" i="9" s="1"/>
  <c r="AG13" i="9"/>
  <c r="AI13" i="9" s="1"/>
  <c r="AA13" i="9"/>
  <c r="AC13" i="9" s="1"/>
  <c r="U13" i="9"/>
  <c r="W13" i="9" s="1"/>
  <c r="O13" i="9"/>
  <c r="Q13" i="9" s="1"/>
  <c r="I13" i="9"/>
  <c r="K13" i="9" s="1"/>
  <c r="C13" i="9"/>
  <c r="E13" i="9" s="1"/>
  <c r="CI12" i="9"/>
  <c r="CK12" i="9" s="1"/>
  <c r="CC12" i="9"/>
  <c r="CE12" i="9" s="1"/>
  <c r="BW12" i="9"/>
  <c r="BY12" i="9" s="1"/>
  <c r="BQ12" i="9"/>
  <c r="BS12" i="9" s="1"/>
  <c r="BK12" i="9"/>
  <c r="BM12" i="9" s="1"/>
  <c r="BE12" i="9"/>
  <c r="BG12" i="9" s="1"/>
  <c r="AY12" i="9"/>
  <c r="BA12" i="9" s="1"/>
  <c r="AS12" i="9"/>
  <c r="AU12" i="9" s="1"/>
  <c r="AM12" i="9"/>
  <c r="AO12" i="9" s="1"/>
  <c r="AG12" i="9"/>
  <c r="AI12" i="9" s="1"/>
  <c r="AA12" i="9"/>
  <c r="AC12" i="9" s="1"/>
  <c r="U12" i="9"/>
  <c r="W12" i="9" s="1"/>
  <c r="O12" i="9"/>
  <c r="Q12" i="9" s="1"/>
  <c r="I12" i="9"/>
  <c r="K12" i="9" s="1"/>
  <c r="C12" i="9"/>
  <c r="E12" i="9" s="1"/>
  <c r="CI11" i="9"/>
  <c r="CK11" i="9" s="1"/>
  <c r="CC11" i="9"/>
  <c r="CE11" i="9" s="1"/>
  <c r="BW11" i="9"/>
  <c r="BY11" i="9" s="1"/>
  <c r="BQ11" i="9"/>
  <c r="BS11" i="9" s="1"/>
  <c r="BK11" i="9"/>
  <c r="BM11" i="9" s="1"/>
  <c r="BE11" i="9"/>
  <c r="BG11" i="9" s="1"/>
  <c r="AY11" i="9"/>
  <c r="BA11" i="9" s="1"/>
  <c r="AS11" i="9"/>
  <c r="AU11" i="9" s="1"/>
  <c r="AM11" i="9"/>
  <c r="AO11" i="9" s="1"/>
  <c r="AG11" i="9"/>
  <c r="AI11" i="9" s="1"/>
  <c r="AA11" i="9"/>
  <c r="AC11" i="9" s="1"/>
  <c r="U11" i="9"/>
  <c r="W11" i="9" s="1"/>
  <c r="O11" i="9"/>
  <c r="Q11" i="9" s="1"/>
  <c r="I11" i="9"/>
  <c r="K11" i="9" s="1"/>
  <c r="C11" i="9"/>
  <c r="E11" i="9" s="1"/>
  <c r="CI10" i="9"/>
  <c r="CK10" i="9" s="1"/>
  <c r="CC10" i="9"/>
  <c r="CE10" i="9" s="1"/>
  <c r="BW10" i="9"/>
  <c r="BY10" i="9" s="1"/>
  <c r="BQ10" i="9"/>
  <c r="BS10" i="9" s="1"/>
  <c r="BK10" i="9"/>
  <c r="BM10" i="9" s="1"/>
  <c r="BE10" i="9"/>
  <c r="BG10" i="9" s="1"/>
  <c r="AY10" i="9"/>
  <c r="BA10" i="9" s="1"/>
  <c r="AS10" i="9"/>
  <c r="AU10" i="9" s="1"/>
  <c r="AM10" i="9"/>
  <c r="AO10" i="9" s="1"/>
  <c r="AG10" i="9"/>
  <c r="AI10" i="9" s="1"/>
  <c r="AA10" i="9"/>
  <c r="AC10" i="9" s="1"/>
  <c r="U10" i="9"/>
  <c r="W10" i="9" s="1"/>
  <c r="O10" i="9"/>
  <c r="Q10" i="9" s="1"/>
  <c r="I10" i="9"/>
  <c r="K10" i="9" s="1"/>
  <c r="C10" i="9"/>
  <c r="E10" i="9" s="1"/>
  <c r="CI9" i="9"/>
  <c r="CK9" i="9" s="1"/>
  <c r="CC9" i="9"/>
  <c r="CE9" i="9" s="1"/>
  <c r="BW9" i="9"/>
  <c r="BY9" i="9" s="1"/>
  <c r="BQ9" i="9"/>
  <c r="BS9" i="9" s="1"/>
  <c r="BK9" i="9"/>
  <c r="BM9" i="9" s="1"/>
  <c r="BE9" i="9"/>
  <c r="BG9" i="9" s="1"/>
  <c r="AY9" i="9"/>
  <c r="BA9" i="9" s="1"/>
  <c r="AS9" i="9"/>
  <c r="AU9" i="9" s="1"/>
  <c r="AM9" i="9"/>
  <c r="AO9" i="9" s="1"/>
  <c r="AG9" i="9"/>
  <c r="AI9" i="9" s="1"/>
  <c r="AA9" i="9"/>
  <c r="AC9" i="9" s="1"/>
  <c r="U9" i="9"/>
  <c r="W9" i="9" s="1"/>
  <c r="O9" i="9"/>
  <c r="Q9" i="9" s="1"/>
  <c r="I9" i="9"/>
  <c r="K9" i="9" s="1"/>
  <c r="C9" i="9"/>
  <c r="E9" i="9" s="1"/>
  <c r="CI8" i="9"/>
  <c r="CK8" i="9" s="1"/>
  <c r="CC8" i="9"/>
  <c r="CE8" i="9" s="1"/>
  <c r="BW8" i="9"/>
  <c r="BY8" i="9" s="1"/>
  <c r="BQ8" i="9"/>
  <c r="BS8" i="9" s="1"/>
  <c r="BK8" i="9"/>
  <c r="BM8" i="9" s="1"/>
  <c r="BE8" i="9"/>
  <c r="BG8" i="9" s="1"/>
  <c r="AY8" i="9"/>
  <c r="BA8" i="9" s="1"/>
  <c r="AS8" i="9"/>
  <c r="AU8" i="9" s="1"/>
  <c r="AM8" i="9"/>
  <c r="AO8" i="9" s="1"/>
  <c r="AG8" i="9"/>
  <c r="AI8" i="9" s="1"/>
  <c r="AA8" i="9"/>
  <c r="AC8" i="9" s="1"/>
  <c r="U8" i="9"/>
  <c r="W8" i="9" s="1"/>
  <c r="O8" i="9"/>
  <c r="Q8" i="9" s="1"/>
  <c r="I8" i="9"/>
  <c r="K8" i="9" s="1"/>
  <c r="C8" i="9"/>
  <c r="E8" i="9" s="1"/>
  <c r="CI7" i="9"/>
  <c r="CK7" i="9" s="1"/>
  <c r="CC7" i="9"/>
  <c r="CE7" i="9" s="1"/>
  <c r="BW7" i="9"/>
  <c r="BY7" i="9" s="1"/>
  <c r="BQ7" i="9"/>
  <c r="BS7" i="9" s="1"/>
  <c r="BK7" i="9"/>
  <c r="BM7" i="9" s="1"/>
  <c r="BE7" i="9"/>
  <c r="BG7" i="9" s="1"/>
  <c r="AY7" i="9"/>
  <c r="BA7" i="9" s="1"/>
  <c r="AS7" i="9"/>
  <c r="AU7" i="9" s="1"/>
  <c r="AG7" i="9"/>
  <c r="AI7" i="9" s="1"/>
  <c r="AA7" i="9"/>
  <c r="AC7" i="9" s="1"/>
  <c r="U7" i="9"/>
  <c r="W7" i="9" s="1"/>
  <c r="O7" i="9"/>
  <c r="Q7" i="9" s="1"/>
  <c r="I7" i="9"/>
  <c r="K7" i="9" s="1"/>
  <c r="C7" i="9"/>
  <c r="E7" i="9" s="1"/>
  <c r="D4" i="9"/>
  <c r="CI15" i="8"/>
  <c r="CK15" i="8" s="1"/>
  <c r="CC15" i="8"/>
  <c r="CE15" i="8" s="1"/>
  <c r="BW15" i="8"/>
  <c r="BY15" i="8" s="1"/>
  <c r="BQ15" i="8"/>
  <c r="BS15" i="8" s="1"/>
  <c r="BK15" i="8"/>
  <c r="BM15" i="8" s="1"/>
  <c r="BE15" i="8"/>
  <c r="BG15" i="8" s="1"/>
  <c r="AY15" i="8"/>
  <c r="BA15" i="8" s="1"/>
  <c r="AS15" i="8"/>
  <c r="AU15" i="8" s="1"/>
  <c r="AM15" i="8"/>
  <c r="AO15" i="8" s="1"/>
  <c r="AG15" i="8"/>
  <c r="AI15" i="8" s="1"/>
  <c r="AA15" i="8"/>
  <c r="AC15" i="8" s="1"/>
  <c r="U15" i="8"/>
  <c r="W15" i="8" s="1"/>
  <c r="O15" i="8"/>
  <c r="Q15" i="8" s="1"/>
  <c r="I15" i="8"/>
  <c r="K15" i="8" s="1"/>
  <c r="C15" i="8"/>
  <c r="E15" i="8" s="1"/>
  <c r="CI14" i="8"/>
  <c r="CK14" i="8" s="1"/>
  <c r="CC14" i="8"/>
  <c r="CE14" i="8" s="1"/>
  <c r="BW14" i="8"/>
  <c r="BY14" i="8" s="1"/>
  <c r="BQ14" i="8"/>
  <c r="BS14" i="8" s="1"/>
  <c r="BK14" i="8"/>
  <c r="BM14" i="8" s="1"/>
  <c r="BE14" i="8"/>
  <c r="BG14" i="8" s="1"/>
  <c r="AY14" i="8"/>
  <c r="BA14" i="8" s="1"/>
  <c r="AS14" i="8"/>
  <c r="AU14" i="8" s="1"/>
  <c r="AM14" i="8"/>
  <c r="AO14" i="8" s="1"/>
  <c r="AG14" i="8"/>
  <c r="AI14" i="8" s="1"/>
  <c r="AA14" i="8"/>
  <c r="AC14" i="8" s="1"/>
  <c r="U14" i="8"/>
  <c r="W14" i="8" s="1"/>
  <c r="O14" i="8"/>
  <c r="Q14" i="8" s="1"/>
  <c r="I14" i="8"/>
  <c r="K14" i="8" s="1"/>
  <c r="C14" i="8"/>
  <c r="E14" i="8" s="1"/>
  <c r="CI13" i="8"/>
  <c r="CK13" i="8" s="1"/>
  <c r="CC13" i="8"/>
  <c r="CE13" i="8" s="1"/>
  <c r="BW13" i="8"/>
  <c r="BY13" i="8" s="1"/>
  <c r="BQ13" i="8"/>
  <c r="BS13" i="8" s="1"/>
  <c r="BK13" i="8"/>
  <c r="BM13" i="8" s="1"/>
  <c r="BE13" i="8"/>
  <c r="BG13" i="8" s="1"/>
  <c r="AY13" i="8"/>
  <c r="BA13" i="8" s="1"/>
  <c r="AS13" i="8"/>
  <c r="AU13" i="8" s="1"/>
  <c r="AM13" i="8"/>
  <c r="AO13" i="8" s="1"/>
  <c r="AG13" i="8"/>
  <c r="AI13" i="8" s="1"/>
  <c r="AA13" i="8"/>
  <c r="AC13" i="8" s="1"/>
  <c r="U13" i="8"/>
  <c r="W13" i="8" s="1"/>
  <c r="O13" i="8"/>
  <c r="Q13" i="8" s="1"/>
  <c r="I13" i="8"/>
  <c r="K13" i="8" s="1"/>
  <c r="C13" i="8"/>
  <c r="E13" i="8" s="1"/>
  <c r="CI12" i="8"/>
  <c r="CK12" i="8" s="1"/>
  <c r="CC12" i="8"/>
  <c r="CE12" i="8" s="1"/>
  <c r="BW12" i="8"/>
  <c r="BY12" i="8" s="1"/>
  <c r="BQ12" i="8"/>
  <c r="BS12" i="8" s="1"/>
  <c r="BK12" i="8"/>
  <c r="BM12" i="8" s="1"/>
  <c r="BE12" i="8"/>
  <c r="BG12" i="8" s="1"/>
  <c r="AY12" i="8"/>
  <c r="BA12" i="8" s="1"/>
  <c r="AS12" i="8"/>
  <c r="AU12" i="8" s="1"/>
  <c r="AM12" i="8"/>
  <c r="AO12" i="8" s="1"/>
  <c r="AG12" i="8"/>
  <c r="AI12" i="8" s="1"/>
  <c r="AA12" i="8"/>
  <c r="AC12" i="8" s="1"/>
  <c r="U12" i="8"/>
  <c r="W12" i="8" s="1"/>
  <c r="O12" i="8"/>
  <c r="Q12" i="8" s="1"/>
  <c r="I12" i="8"/>
  <c r="K12" i="8" s="1"/>
  <c r="C12" i="8"/>
  <c r="E12" i="8" s="1"/>
  <c r="CI11" i="8"/>
  <c r="CK11" i="8" s="1"/>
  <c r="CC11" i="8"/>
  <c r="CE11" i="8" s="1"/>
  <c r="BW11" i="8"/>
  <c r="BY11" i="8" s="1"/>
  <c r="BQ11" i="8"/>
  <c r="BS11" i="8" s="1"/>
  <c r="BK11" i="8"/>
  <c r="BM11" i="8" s="1"/>
  <c r="BE11" i="8"/>
  <c r="BG11" i="8" s="1"/>
  <c r="AY11" i="8"/>
  <c r="BA11" i="8" s="1"/>
  <c r="AS11" i="8"/>
  <c r="AU11" i="8" s="1"/>
  <c r="AM11" i="8"/>
  <c r="AO11" i="8" s="1"/>
  <c r="AG11" i="8"/>
  <c r="AI11" i="8" s="1"/>
  <c r="AA11" i="8"/>
  <c r="AC11" i="8" s="1"/>
  <c r="U11" i="8"/>
  <c r="W11" i="8" s="1"/>
  <c r="O11" i="8"/>
  <c r="Q11" i="8" s="1"/>
  <c r="I11" i="8"/>
  <c r="K11" i="8" s="1"/>
  <c r="C11" i="8"/>
  <c r="E11" i="8" s="1"/>
  <c r="CI10" i="8"/>
  <c r="CK10" i="8" s="1"/>
  <c r="CC10" i="8"/>
  <c r="CE10" i="8" s="1"/>
  <c r="BW10" i="8"/>
  <c r="BY10" i="8" s="1"/>
  <c r="BQ10" i="8"/>
  <c r="BS10" i="8" s="1"/>
  <c r="BK10" i="8"/>
  <c r="BM10" i="8" s="1"/>
  <c r="BE10" i="8"/>
  <c r="BG10" i="8" s="1"/>
  <c r="AY10" i="8"/>
  <c r="BA10" i="8" s="1"/>
  <c r="AS10" i="8"/>
  <c r="AU10" i="8" s="1"/>
  <c r="AM10" i="8"/>
  <c r="AO10" i="8" s="1"/>
  <c r="AG10" i="8"/>
  <c r="AI10" i="8" s="1"/>
  <c r="AA10" i="8"/>
  <c r="AC10" i="8" s="1"/>
  <c r="U10" i="8"/>
  <c r="W10" i="8" s="1"/>
  <c r="O10" i="8"/>
  <c r="Q10" i="8" s="1"/>
  <c r="I10" i="8"/>
  <c r="K10" i="8" s="1"/>
  <c r="C10" i="8"/>
  <c r="E10" i="8" s="1"/>
  <c r="CI9" i="8"/>
  <c r="CK9" i="8" s="1"/>
  <c r="CC9" i="8"/>
  <c r="CE9" i="8" s="1"/>
  <c r="BW9" i="8"/>
  <c r="BY9" i="8" s="1"/>
  <c r="BQ9" i="8"/>
  <c r="BS9" i="8" s="1"/>
  <c r="BK9" i="8"/>
  <c r="BM9" i="8" s="1"/>
  <c r="BE9" i="8"/>
  <c r="BG9" i="8" s="1"/>
  <c r="AY9" i="8"/>
  <c r="BA9" i="8" s="1"/>
  <c r="AS9" i="8"/>
  <c r="AU9" i="8" s="1"/>
  <c r="AM9" i="8"/>
  <c r="AO9" i="8" s="1"/>
  <c r="AG9" i="8"/>
  <c r="AI9" i="8" s="1"/>
  <c r="AA9" i="8"/>
  <c r="AC9" i="8" s="1"/>
  <c r="U9" i="8"/>
  <c r="W9" i="8" s="1"/>
  <c r="O9" i="8"/>
  <c r="Q9" i="8" s="1"/>
  <c r="I9" i="8"/>
  <c r="K9" i="8" s="1"/>
  <c r="C9" i="8"/>
  <c r="E9" i="8" s="1"/>
  <c r="CI8" i="8"/>
  <c r="CK8" i="8" s="1"/>
  <c r="CC8" i="8"/>
  <c r="CE8" i="8" s="1"/>
  <c r="BW8" i="8"/>
  <c r="BY8" i="8" s="1"/>
  <c r="BQ8" i="8"/>
  <c r="BS8" i="8" s="1"/>
  <c r="BK8" i="8"/>
  <c r="BM8" i="8" s="1"/>
  <c r="BE8" i="8"/>
  <c r="BG8" i="8" s="1"/>
  <c r="AY8" i="8"/>
  <c r="BA8" i="8" s="1"/>
  <c r="AS8" i="8"/>
  <c r="AU8" i="8" s="1"/>
  <c r="AM8" i="8"/>
  <c r="AO8" i="8" s="1"/>
  <c r="AG8" i="8"/>
  <c r="AI8" i="8" s="1"/>
  <c r="AA8" i="8"/>
  <c r="AC8" i="8" s="1"/>
  <c r="U8" i="8"/>
  <c r="W8" i="8" s="1"/>
  <c r="O8" i="8"/>
  <c r="Q8" i="8" s="1"/>
  <c r="I8" i="8"/>
  <c r="K8" i="8" s="1"/>
  <c r="C8" i="8"/>
  <c r="E8" i="8" s="1"/>
  <c r="CI7" i="8"/>
  <c r="CK7" i="8" s="1"/>
  <c r="CC7" i="8"/>
  <c r="CE7" i="8" s="1"/>
  <c r="BW7" i="8"/>
  <c r="BY7" i="8" s="1"/>
  <c r="BQ7" i="8"/>
  <c r="BS7" i="8" s="1"/>
  <c r="BK7" i="8"/>
  <c r="BM7" i="8" s="1"/>
  <c r="BE7" i="8"/>
  <c r="BG7" i="8" s="1"/>
  <c r="AY7" i="8"/>
  <c r="BA7" i="8" s="1"/>
  <c r="AS7" i="8"/>
  <c r="AU7" i="8" s="1"/>
  <c r="AM7" i="8"/>
  <c r="AO7" i="8" s="1"/>
  <c r="AG7" i="8"/>
  <c r="AI7" i="8" s="1"/>
  <c r="AA7" i="8"/>
  <c r="AC7" i="8" s="1"/>
  <c r="U7" i="8"/>
  <c r="W7" i="8" s="1"/>
  <c r="O7" i="8"/>
  <c r="Q7" i="8" s="1"/>
  <c r="I7" i="8"/>
  <c r="K7" i="8" s="1"/>
  <c r="C7" i="8"/>
  <c r="E7" i="8" s="1"/>
  <c r="D4" i="8"/>
  <c r="CI15" i="18"/>
  <c r="CK15" i="18" s="1"/>
  <c r="CC15" i="18"/>
  <c r="CE15" i="18" s="1"/>
  <c r="BW15" i="18"/>
  <c r="BY15" i="18" s="1"/>
  <c r="BQ15" i="18"/>
  <c r="BS15" i="18" s="1"/>
  <c r="BK15" i="18"/>
  <c r="BM15" i="18" s="1"/>
  <c r="BE15" i="18"/>
  <c r="BG15" i="18" s="1"/>
  <c r="AY15" i="18"/>
  <c r="BA15" i="18" s="1"/>
  <c r="AS15" i="18"/>
  <c r="AU15" i="18" s="1"/>
  <c r="AM15" i="18"/>
  <c r="AO15" i="18" s="1"/>
  <c r="AG15" i="18"/>
  <c r="AI15" i="18" s="1"/>
  <c r="AA15" i="18"/>
  <c r="AC15" i="18" s="1"/>
  <c r="U15" i="18"/>
  <c r="W15" i="18" s="1"/>
  <c r="O15" i="18"/>
  <c r="Q15" i="18" s="1"/>
  <c r="I15" i="18"/>
  <c r="K15" i="18" s="1"/>
  <c r="C15" i="18"/>
  <c r="E15" i="18" s="1"/>
  <c r="CI14" i="18"/>
  <c r="CK14" i="18" s="1"/>
  <c r="CC14" i="18"/>
  <c r="CE14" i="18" s="1"/>
  <c r="BW14" i="18"/>
  <c r="BY14" i="18" s="1"/>
  <c r="BQ14" i="18"/>
  <c r="BS14" i="18" s="1"/>
  <c r="BK14" i="18"/>
  <c r="BM14" i="18" s="1"/>
  <c r="BE14" i="18"/>
  <c r="BG14" i="18" s="1"/>
  <c r="AY14" i="18"/>
  <c r="BA14" i="18" s="1"/>
  <c r="AS14" i="18"/>
  <c r="AU14" i="18" s="1"/>
  <c r="AM14" i="18"/>
  <c r="AO14" i="18" s="1"/>
  <c r="AG14" i="18"/>
  <c r="AI14" i="18" s="1"/>
  <c r="AA14" i="18"/>
  <c r="AC14" i="18" s="1"/>
  <c r="U14" i="18"/>
  <c r="W14" i="18" s="1"/>
  <c r="O14" i="18"/>
  <c r="Q14" i="18" s="1"/>
  <c r="I14" i="18"/>
  <c r="K14" i="18" s="1"/>
  <c r="C14" i="18"/>
  <c r="E14" i="18" s="1"/>
  <c r="CI13" i="18"/>
  <c r="CK13" i="18" s="1"/>
  <c r="CC13" i="18"/>
  <c r="CE13" i="18" s="1"/>
  <c r="BW13" i="18"/>
  <c r="BY13" i="18" s="1"/>
  <c r="BQ13" i="18"/>
  <c r="BS13" i="18" s="1"/>
  <c r="BK13" i="18"/>
  <c r="BM13" i="18" s="1"/>
  <c r="BE13" i="18"/>
  <c r="BG13" i="18" s="1"/>
  <c r="AY13" i="18"/>
  <c r="BA13" i="18" s="1"/>
  <c r="AS13" i="18"/>
  <c r="AU13" i="18" s="1"/>
  <c r="AM13" i="18"/>
  <c r="AO13" i="18" s="1"/>
  <c r="AG13" i="18"/>
  <c r="AI13" i="18" s="1"/>
  <c r="AA13" i="18"/>
  <c r="AC13" i="18" s="1"/>
  <c r="U13" i="18"/>
  <c r="W13" i="18" s="1"/>
  <c r="O13" i="18"/>
  <c r="Q13" i="18" s="1"/>
  <c r="I13" i="18"/>
  <c r="K13" i="18" s="1"/>
  <c r="C13" i="18"/>
  <c r="E13" i="18" s="1"/>
  <c r="CI12" i="18"/>
  <c r="CK12" i="18" s="1"/>
  <c r="CC12" i="18"/>
  <c r="CE12" i="18" s="1"/>
  <c r="BW12" i="18"/>
  <c r="BY12" i="18" s="1"/>
  <c r="BQ12" i="18"/>
  <c r="BS12" i="18" s="1"/>
  <c r="BK12" i="18"/>
  <c r="BM12" i="18" s="1"/>
  <c r="BE12" i="18"/>
  <c r="BG12" i="18" s="1"/>
  <c r="AY12" i="18"/>
  <c r="BA12" i="18" s="1"/>
  <c r="AS12" i="18"/>
  <c r="AU12" i="18" s="1"/>
  <c r="AM12" i="18"/>
  <c r="AO12" i="18" s="1"/>
  <c r="AG12" i="18"/>
  <c r="AI12" i="18" s="1"/>
  <c r="AA12" i="18"/>
  <c r="AC12" i="18" s="1"/>
  <c r="U12" i="18"/>
  <c r="W12" i="18" s="1"/>
  <c r="O12" i="18"/>
  <c r="Q12" i="18" s="1"/>
  <c r="I12" i="18"/>
  <c r="K12" i="18" s="1"/>
  <c r="C12" i="18"/>
  <c r="E12" i="18" s="1"/>
  <c r="CI11" i="18"/>
  <c r="CK11" i="18" s="1"/>
  <c r="CC11" i="18"/>
  <c r="CE11" i="18" s="1"/>
  <c r="BW11" i="18"/>
  <c r="BY11" i="18" s="1"/>
  <c r="BQ11" i="18"/>
  <c r="BS11" i="18" s="1"/>
  <c r="BK11" i="18"/>
  <c r="BM11" i="18" s="1"/>
  <c r="BE11" i="18"/>
  <c r="BG11" i="18" s="1"/>
  <c r="AY11" i="18"/>
  <c r="BA11" i="18" s="1"/>
  <c r="AS11" i="18"/>
  <c r="AU11" i="18" s="1"/>
  <c r="AM11" i="18"/>
  <c r="AO11" i="18" s="1"/>
  <c r="AG11" i="18"/>
  <c r="AI11" i="18" s="1"/>
  <c r="AA11" i="18"/>
  <c r="AC11" i="18" s="1"/>
  <c r="U11" i="18"/>
  <c r="W11" i="18" s="1"/>
  <c r="O11" i="18"/>
  <c r="Q11" i="18" s="1"/>
  <c r="I11" i="18"/>
  <c r="K11" i="18" s="1"/>
  <c r="C11" i="18"/>
  <c r="E11" i="18" s="1"/>
  <c r="CI10" i="18"/>
  <c r="CK10" i="18" s="1"/>
  <c r="CC10" i="18"/>
  <c r="CE10" i="18" s="1"/>
  <c r="BW10" i="18"/>
  <c r="BY10" i="18" s="1"/>
  <c r="BQ10" i="18"/>
  <c r="BS10" i="18" s="1"/>
  <c r="BK10" i="18"/>
  <c r="BM10" i="18" s="1"/>
  <c r="BE10" i="18"/>
  <c r="BG10" i="18" s="1"/>
  <c r="AY10" i="18"/>
  <c r="BA10" i="18" s="1"/>
  <c r="AS10" i="18"/>
  <c r="AU10" i="18" s="1"/>
  <c r="AM10" i="18"/>
  <c r="AO10" i="18" s="1"/>
  <c r="AG10" i="18"/>
  <c r="AI10" i="18" s="1"/>
  <c r="AA10" i="18"/>
  <c r="AC10" i="18" s="1"/>
  <c r="U10" i="18"/>
  <c r="W10" i="18" s="1"/>
  <c r="O10" i="18"/>
  <c r="Q10" i="18" s="1"/>
  <c r="I10" i="18"/>
  <c r="K10" i="18" s="1"/>
  <c r="C10" i="18"/>
  <c r="E10" i="18" s="1"/>
  <c r="CI9" i="18"/>
  <c r="CK9" i="18" s="1"/>
  <c r="CC9" i="18"/>
  <c r="CE9" i="18" s="1"/>
  <c r="BW9" i="18"/>
  <c r="BY9" i="18" s="1"/>
  <c r="BQ9" i="18"/>
  <c r="BS9" i="18" s="1"/>
  <c r="BK9" i="18"/>
  <c r="BM9" i="18" s="1"/>
  <c r="BE9" i="18"/>
  <c r="BG9" i="18" s="1"/>
  <c r="AY9" i="18"/>
  <c r="BA9" i="18" s="1"/>
  <c r="AS9" i="18"/>
  <c r="AU9" i="18" s="1"/>
  <c r="AM9" i="18"/>
  <c r="AO9" i="18" s="1"/>
  <c r="AG9" i="18"/>
  <c r="AI9" i="18" s="1"/>
  <c r="AA9" i="18"/>
  <c r="AC9" i="18" s="1"/>
  <c r="U9" i="18"/>
  <c r="W9" i="18" s="1"/>
  <c r="O9" i="18"/>
  <c r="Q9" i="18" s="1"/>
  <c r="I9" i="18"/>
  <c r="K9" i="18" s="1"/>
  <c r="C9" i="18"/>
  <c r="E9" i="18" s="1"/>
  <c r="CI8" i="18"/>
  <c r="CK8" i="18" s="1"/>
  <c r="CC8" i="18"/>
  <c r="CE8" i="18" s="1"/>
  <c r="BW8" i="18"/>
  <c r="BY8" i="18" s="1"/>
  <c r="BQ8" i="18"/>
  <c r="BS8" i="18" s="1"/>
  <c r="BK8" i="18"/>
  <c r="BM8" i="18" s="1"/>
  <c r="BE8" i="18"/>
  <c r="BG8" i="18" s="1"/>
  <c r="AY8" i="18"/>
  <c r="BA8" i="18" s="1"/>
  <c r="AS8" i="18"/>
  <c r="AU8" i="18" s="1"/>
  <c r="AM8" i="18"/>
  <c r="AO8" i="18" s="1"/>
  <c r="AG8" i="18"/>
  <c r="AI8" i="18" s="1"/>
  <c r="AA8" i="18"/>
  <c r="AC8" i="18" s="1"/>
  <c r="U8" i="18"/>
  <c r="W8" i="18" s="1"/>
  <c r="O8" i="18"/>
  <c r="Q8" i="18" s="1"/>
  <c r="I8" i="18"/>
  <c r="K8" i="18" s="1"/>
  <c r="C8" i="18"/>
  <c r="E8" i="18" s="1"/>
  <c r="CI7" i="18"/>
  <c r="CK7" i="18" s="1"/>
  <c r="CC7" i="18"/>
  <c r="CE7" i="18" s="1"/>
  <c r="BW7" i="18"/>
  <c r="BY7" i="18" s="1"/>
  <c r="BQ7" i="18"/>
  <c r="BS7" i="18" s="1"/>
  <c r="BK7" i="18"/>
  <c r="BM7" i="18" s="1"/>
  <c r="BE7" i="18"/>
  <c r="BG7" i="18" s="1"/>
  <c r="AY7" i="18"/>
  <c r="BA7" i="18" s="1"/>
  <c r="AS7" i="18"/>
  <c r="AU7" i="18" s="1"/>
  <c r="AM7" i="18"/>
  <c r="AO7" i="18" s="1"/>
  <c r="AG7" i="18"/>
  <c r="AI7" i="18" s="1"/>
  <c r="AA7" i="18"/>
  <c r="AC7" i="18" s="1"/>
  <c r="U7" i="18"/>
  <c r="W7" i="18" s="1"/>
  <c r="O7" i="18"/>
  <c r="Q7" i="18" s="1"/>
  <c r="I7" i="18"/>
  <c r="K7" i="18" s="1"/>
  <c r="C7" i="18"/>
  <c r="E7" i="18" s="1"/>
  <c r="D4" i="18"/>
  <c r="CI15" i="17"/>
  <c r="CK15" i="17" s="1"/>
  <c r="CC15" i="17"/>
  <c r="CE15" i="17" s="1"/>
  <c r="BQ15" i="17"/>
  <c r="BS15" i="17" s="1"/>
  <c r="BK15" i="17"/>
  <c r="BM15" i="17" s="1"/>
  <c r="BE15" i="17"/>
  <c r="BG15" i="17" s="1"/>
  <c r="AY15" i="17"/>
  <c r="BA15" i="17" s="1"/>
  <c r="AS15" i="17"/>
  <c r="AU15" i="17" s="1"/>
  <c r="AM15" i="17"/>
  <c r="AO15" i="17" s="1"/>
  <c r="AG15" i="17"/>
  <c r="AI15" i="17" s="1"/>
  <c r="AA15" i="17"/>
  <c r="AC15" i="17" s="1"/>
  <c r="U15" i="17"/>
  <c r="W15" i="17" s="1"/>
  <c r="O15" i="17"/>
  <c r="Q15" i="17" s="1"/>
  <c r="I15" i="17"/>
  <c r="K15" i="17" s="1"/>
  <c r="C15" i="17"/>
  <c r="E15" i="17" s="1"/>
  <c r="CI14" i="17"/>
  <c r="CK14" i="17" s="1"/>
  <c r="CC14" i="17"/>
  <c r="CE14" i="17" s="1"/>
  <c r="BQ14" i="17"/>
  <c r="BS14" i="17" s="1"/>
  <c r="BK14" i="17"/>
  <c r="BM14" i="17" s="1"/>
  <c r="BE14" i="17"/>
  <c r="BG14" i="17" s="1"/>
  <c r="AY14" i="17"/>
  <c r="BA14" i="17" s="1"/>
  <c r="AS14" i="17"/>
  <c r="AU14" i="17" s="1"/>
  <c r="AM14" i="17"/>
  <c r="AO14" i="17" s="1"/>
  <c r="AG14" i="17"/>
  <c r="AI14" i="17" s="1"/>
  <c r="AA14" i="17"/>
  <c r="AC14" i="17" s="1"/>
  <c r="U14" i="17"/>
  <c r="W14" i="17" s="1"/>
  <c r="O14" i="17"/>
  <c r="Q14" i="17" s="1"/>
  <c r="I14" i="17"/>
  <c r="K14" i="17" s="1"/>
  <c r="C14" i="17"/>
  <c r="E14" i="17" s="1"/>
  <c r="CI13" i="17"/>
  <c r="CK13" i="17" s="1"/>
  <c r="CC13" i="17"/>
  <c r="CE13" i="17" s="1"/>
  <c r="BQ13" i="17"/>
  <c r="BS13" i="17" s="1"/>
  <c r="BK13" i="17"/>
  <c r="BM13" i="17" s="1"/>
  <c r="BE13" i="17"/>
  <c r="BG13" i="17" s="1"/>
  <c r="AY13" i="17"/>
  <c r="BA13" i="17" s="1"/>
  <c r="AS13" i="17"/>
  <c r="AU13" i="17" s="1"/>
  <c r="AM13" i="17"/>
  <c r="AO13" i="17" s="1"/>
  <c r="AG13" i="17"/>
  <c r="AI13" i="17" s="1"/>
  <c r="AA13" i="17"/>
  <c r="AC13" i="17" s="1"/>
  <c r="U13" i="17"/>
  <c r="W13" i="17" s="1"/>
  <c r="O13" i="17"/>
  <c r="Q13" i="17" s="1"/>
  <c r="I13" i="17"/>
  <c r="K13" i="17" s="1"/>
  <c r="C13" i="17"/>
  <c r="E13" i="17" s="1"/>
  <c r="CI12" i="17"/>
  <c r="CK12" i="17" s="1"/>
  <c r="CC12" i="17"/>
  <c r="CE12" i="17" s="1"/>
  <c r="BQ12" i="17"/>
  <c r="BS12" i="17" s="1"/>
  <c r="BK12" i="17"/>
  <c r="BM12" i="17" s="1"/>
  <c r="BE12" i="17"/>
  <c r="BG12" i="17" s="1"/>
  <c r="AY12" i="17"/>
  <c r="BA12" i="17" s="1"/>
  <c r="AS12" i="17"/>
  <c r="AU12" i="17" s="1"/>
  <c r="AM12" i="17"/>
  <c r="AO12" i="17" s="1"/>
  <c r="AG12" i="17"/>
  <c r="AI12" i="17" s="1"/>
  <c r="AA12" i="17"/>
  <c r="AC12" i="17" s="1"/>
  <c r="U12" i="17"/>
  <c r="W12" i="17" s="1"/>
  <c r="O12" i="17"/>
  <c r="Q12" i="17" s="1"/>
  <c r="I12" i="17"/>
  <c r="K12" i="17" s="1"/>
  <c r="C12" i="17"/>
  <c r="E12" i="17" s="1"/>
  <c r="CI11" i="17"/>
  <c r="CK11" i="17" s="1"/>
  <c r="CC11" i="17"/>
  <c r="CE11" i="17" s="1"/>
  <c r="BQ11" i="17"/>
  <c r="BS11" i="17" s="1"/>
  <c r="BK11" i="17"/>
  <c r="BM11" i="17" s="1"/>
  <c r="BE11" i="17"/>
  <c r="BG11" i="17" s="1"/>
  <c r="AY11" i="17"/>
  <c r="BA11" i="17" s="1"/>
  <c r="AS11" i="17"/>
  <c r="AU11" i="17" s="1"/>
  <c r="AM11" i="17"/>
  <c r="AO11" i="17" s="1"/>
  <c r="AG11" i="17"/>
  <c r="AI11" i="17" s="1"/>
  <c r="AA11" i="17"/>
  <c r="AC11" i="17" s="1"/>
  <c r="U11" i="17"/>
  <c r="W11" i="17" s="1"/>
  <c r="O11" i="17"/>
  <c r="Q11" i="17" s="1"/>
  <c r="I11" i="17"/>
  <c r="K11" i="17" s="1"/>
  <c r="C11" i="17"/>
  <c r="E11" i="17" s="1"/>
  <c r="CI10" i="17"/>
  <c r="CK10" i="17" s="1"/>
  <c r="CC10" i="17"/>
  <c r="CE10" i="17" s="1"/>
  <c r="BQ10" i="17"/>
  <c r="BS10" i="17" s="1"/>
  <c r="BK10" i="17"/>
  <c r="BM10" i="17" s="1"/>
  <c r="BE10" i="17"/>
  <c r="BG10" i="17" s="1"/>
  <c r="AY10" i="17"/>
  <c r="BA10" i="17" s="1"/>
  <c r="AS10" i="17"/>
  <c r="AU10" i="17" s="1"/>
  <c r="AM10" i="17"/>
  <c r="AO10" i="17" s="1"/>
  <c r="AG10" i="17"/>
  <c r="AI10" i="17" s="1"/>
  <c r="AA10" i="17"/>
  <c r="AC10" i="17" s="1"/>
  <c r="U10" i="17"/>
  <c r="W10" i="17" s="1"/>
  <c r="O10" i="17"/>
  <c r="Q10" i="17" s="1"/>
  <c r="I10" i="17"/>
  <c r="K10" i="17" s="1"/>
  <c r="C10" i="17"/>
  <c r="E10" i="17" s="1"/>
  <c r="CI9" i="17"/>
  <c r="CK9" i="17" s="1"/>
  <c r="CC9" i="17"/>
  <c r="CE9" i="17" s="1"/>
  <c r="BQ9" i="17"/>
  <c r="BS9" i="17" s="1"/>
  <c r="BK9" i="17"/>
  <c r="BM9" i="17" s="1"/>
  <c r="BE9" i="17"/>
  <c r="BG9" i="17" s="1"/>
  <c r="AY9" i="17"/>
  <c r="BA9" i="17" s="1"/>
  <c r="AS9" i="17"/>
  <c r="AU9" i="17" s="1"/>
  <c r="AM9" i="17"/>
  <c r="AO9" i="17" s="1"/>
  <c r="AG9" i="17"/>
  <c r="AI9" i="17" s="1"/>
  <c r="AA9" i="17"/>
  <c r="AC9" i="17" s="1"/>
  <c r="U9" i="17"/>
  <c r="W9" i="17" s="1"/>
  <c r="O9" i="17"/>
  <c r="Q9" i="17" s="1"/>
  <c r="I9" i="17"/>
  <c r="K9" i="17" s="1"/>
  <c r="C9" i="17"/>
  <c r="E9" i="17" s="1"/>
  <c r="CI8" i="17"/>
  <c r="CK8" i="17" s="1"/>
  <c r="CC8" i="17"/>
  <c r="CE8" i="17" s="1"/>
  <c r="BQ8" i="17"/>
  <c r="BS8" i="17" s="1"/>
  <c r="BK8" i="17"/>
  <c r="BM8" i="17" s="1"/>
  <c r="BE8" i="17"/>
  <c r="BG8" i="17" s="1"/>
  <c r="AY8" i="17"/>
  <c r="BA8" i="17" s="1"/>
  <c r="AS8" i="17"/>
  <c r="AU8" i="17" s="1"/>
  <c r="AM8" i="17"/>
  <c r="AO8" i="17" s="1"/>
  <c r="AG8" i="17"/>
  <c r="AI8" i="17" s="1"/>
  <c r="AA8" i="17"/>
  <c r="AC8" i="17" s="1"/>
  <c r="U8" i="17"/>
  <c r="W8" i="17" s="1"/>
  <c r="O8" i="17"/>
  <c r="Q8" i="17" s="1"/>
  <c r="I8" i="17"/>
  <c r="K8" i="17" s="1"/>
  <c r="C8" i="17"/>
  <c r="E8" i="17" s="1"/>
  <c r="CI7" i="17"/>
  <c r="CK7" i="17" s="1"/>
  <c r="CC7" i="17"/>
  <c r="CE7" i="17" s="1"/>
  <c r="BQ7" i="17"/>
  <c r="BS7" i="17" s="1"/>
  <c r="BK7" i="17"/>
  <c r="BM7" i="17" s="1"/>
  <c r="BE7" i="17"/>
  <c r="BG7" i="17" s="1"/>
  <c r="AY7" i="17"/>
  <c r="BA7" i="17" s="1"/>
  <c r="AS7" i="17"/>
  <c r="AU7" i="17" s="1"/>
  <c r="AM7" i="17"/>
  <c r="AO7" i="17" s="1"/>
  <c r="AG7" i="17"/>
  <c r="AI7" i="17" s="1"/>
  <c r="AA7" i="17"/>
  <c r="AC7" i="17" s="1"/>
  <c r="U7" i="17"/>
  <c r="W7" i="17" s="1"/>
  <c r="I7" i="17"/>
  <c r="K7" i="17" s="1"/>
  <c r="C7" i="17"/>
  <c r="E7" i="17" s="1"/>
  <c r="D4" i="17"/>
  <c r="CI15" i="7"/>
  <c r="CK15" i="7" s="1"/>
  <c r="CC15" i="7"/>
  <c r="CE15" i="7" s="1"/>
  <c r="BW15" i="7"/>
  <c r="BY15" i="7" s="1"/>
  <c r="BQ15" i="7"/>
  <c r="BS15" i="7" s="1"/>
  <c r="BK15" i="7"/>
  <c r="BM15" i="7" s="1"/>
  <c r="BE15" i="7"/>
  <c r="BG15" i="7" s="1"/>
  <c r="AY15" i="7"/>
  <c r="BA15" i="7" s="1"/>
  <c r="AS15" i="7"/>
  <c r="AU15" i="7" s="1"/>
  <c r="AM15" i="7"/>
  <c r="AO15" i="7" s="1"/>
  <c r="AG15" i="7"/>
  <c r="AI15" i="7" s="1"/>
  <c r="AA15" i="7"/>
  <c r="AC15" i="7" s="1"/>
  <c r="U15" i="7"/>
  <c r="W15" i="7" s="1"/>
  <c r="O15" i="7"/>
  <c r="Q15" i="7" s="1"/>
  <c r="I15" i="7"/>
  <c r="K15" i="7" s="1"/>
  <c r="C15" i="7"/>
  <c r="E15" i="7" s="1"/>
  <c r="CI14" i="7"/>
  <c r="CK14" i="7" s="1"/>
  <c r="CC14" i="7"/>
  <c r="CE14" i="7" s="1"/>
  <c r="BW14" i="7"/>
  <c r="BY14" i="7" s="1"/>
  <c r="BQ14" i="7"/>
  <c r="BS14" i="7" s="1"/>
  <c r="BK14" i="7"/>
  <c r="BM14" i="7" s="1"/>
  <c r="BE14" i="7"/>
  <c r="BG14" i="7" s="1"/>
  <c r="AY14" i="7"/>
  <c r="BA14" i="7" s="1"/>
  <c r="AS14" i="7"/>
  <c r="AU14" i="7" s="1"/>
  <c r="AM14" i="7"/>
  <c r="AO14" i="7" s="1"/>
  <c r="AG14" i="7"/>
  <c r="AI14" i="7" s="1"/>
  <c r="AA14" i="7"/>
  <c r="AC14" i="7" s="1"/>
  <c r="U14" i="7"/>
  <c r="W14" i="7" s="1"/>
  <c r="O14" i="7"/>
  <c r="Q14" i="7" s="1"/>
  <c r="I14" i="7"/>
  <c r="K14" i="7" s="1"/>
  <c r="C14" i="7"/>
  <c r="E14" i="7" s="1"/>
  <c r="CI13" i="7"/>
  <c r="CK13" i="7" s="1"/>
  <c r="CC13" i="7"/>
  <c r="CE13" i="7" s="1"/>
  <c r="BW13" i="7"/>
  <c r="BY13" i="7" s="1"/>
  <c r="BQ13" i="7"/>
  <c r="BS13" i="7" s="1"/>
  <c r="BK13" i="7"/>
  <c r="BM13" i="7" s="1"/>
  <c r="BE13" i="7"/>
  <c r="BG13" i="7" s="1"/>
  <c r="AY13" i="7"/>
  <c r="BA13" i="7" s="1"/>
  <c r="AS13" i="7"/>
  <c r="AU13" i="7" s="1"/>
  <c r="AM13" i="7"/>
  <c r="AO13" i="7" s="1"/>
  <c r="AG13" i="7"/>
  <c r="AI13" i="7" s="1"/>
  <c r="AA13" i="7"/>
  <c r="AC13" i="7" s="1"/>
  <c r="U13" i="7"/>
  <c r="W13" i="7" s="1"/>
  <c r="O13" i="7"/>
  <c r="Q13" i="7" s="1"/>
  <c r="I13" i="7"/>
  <c r="K13" i="7" s="1"/>
  <c r="C13" i="7"/>
  <c r="E13" i="7" s="1"/>
  <c r="CI12" i="7"/>
  <c r="CK12" i="7" s="1"/>
  <c r="CC12" i="7"/>
  <c r="CE12" i="7" s="1"/>
  <c r="BW12" i="7"/>
  <c r="BY12" i="7" s="1"/>
  <c r="BQ12" i="7"/>
  <c r="BS12" i="7" s="1"/>
  <c r="BK12" i="7"/>
  <c r="BM12" i="7" s="1"/>
  <c r="BE12" i="7"/>
  <c r="BG12" i="7" s="1"/>
  <c r="AY12" i="7"/>
  <c r="BA12" i="7" s="1"/>
  <c r="AS12" i="7"/>
  <c r="AU12" i="7" s="1"/>
  <c r="AM12" i="7"/>
  <c r="AO12" i="7" s="1"/>
  <c r="AG12" i="7"/>
  <c r="AI12" i="7" s="1"/>
  <c r="AA12" i="7"/>
  <c r="AC12" i="7" s="1"/>
  <c r="U12" i="7"/>
  <c r="W12" i="7" s="1"/>
  <c r="O12" i="7"/>
  <c r="Q12" i="7" s="1"/>
  <c r="I12" i="7"/>
  <c r="K12" i="7" s="1"/>
  <c r="C12" i="7"/>
  <c r="E12" i="7" s="1"/>
  <c r="CI11" i="7"/>
  <c r="CK11" i="7" s="1"/>
  <c r="CC11" i="7"/>
  <c r="CE11" i="7" s="1"/>
  <c r="BW11" i="7"/>
  <c r="BY11" i="7" s="1"/>
  <c r="BQ11" i="7"/>
  <c r="BS11" i="7" s="1"/>
  <c r="BK11" i="7"/>
  <c r="BM11" i="7" s="1"/>
  <c r="BE11" i="7"/>
  <c r="BG11" i="7" s="1"/>
  <c r="AY11" i="7"/>
  <c r="BA11" i="7" s="1"/>
  <c r="AS11" i="7"/>
  <c r="AU11" i="7" s="1"/>
  <c r="AM11" i="7"/>
  <c r="AO11" i="7" s="1"/>
  <c r="AG11" i="7"/>
  <c r="AI11" i="7" s="1"/>
  <c r="AA11" i="7"/>
  <c r="AC11" i="7" s="1"/>
  <c r="U11" i="7"/>
  <c r="W11" i="7" s="1"/>
  <c r="O11" i="7"/>
  <c r="Q11" i="7" s="1"/>
  <c r="I11" i="7"/>
  <c r="K11" i="7" s="1"/>
  <c r="C11" i="7"/>
  <c r="E11" i="7" s="1"/>
  <c r="CI10" i="7"/>
  <c r="CK10" i="7" s="1"/>
  <c r="CC10" i="7"/>
  <c r="CE10" i="7" s="1"/>
  <c r="BW10" i="7"/>
  <c r="BY10" i="7" s="1"/>
  <c r="BQ10" i="7"/>
  <c r="BS10" i="7" s="1"/>
  <c r="BK10" i="7"/>
  <c r="BM10" i="7" s="1"/>
  <c r="BE10" i="7"/>
  <c r="BG10" i="7" s="1"/>
  <c r="AY10" i="7"/>
  <c r="BA10" i="7" s="1"/>
  <c r="AS10" i="7"/>
  <c r="AU10" i="7" s="1"/>
  <c r="AM10" i="7"/>
  <c r="AO10" i="7" s="1"/>
  <c r="AG10" i="7"/>
  <c r="AI10" i="7" s="1"/>
  <c r="AA10" i="7"/>
  <c r="AC10" i="7" s="1"/>
  <c r="U10" i="7"/>
  <c r="W10" i="7" s="1"/>
  <c r="O10" i="7"/>
  <c r="Q10" i="7" s="1"/>
  <c r="I10" i="7"/>
  <c r="K10" i="7" s="1"/>
  <c r="C10" i="7"/>
  <c r="E10" i="7" s="1"/>
  <c r="CI9" i="7"/>
  <c r="CK9" i="7" s="1"/>
  <c r="CC9" i="7"/>
  <c r="CE9" i="7" s="1"/>
  <c r="BW9" i="7"/>
  <c r="BY9" i="7" s="1"/>
  <c r="BQ9" i="7"/>
  <c r="BS9" i="7" s="1"/>
  <c r="BK9" i="7"/>
  <c r="BM9" i="7" s="1"/>
  <c r="BE9" i="7"/>
  <c r="BG9" i="7" s="1"/>
  <c r="AY9" i="7"/>
  <c r="BA9" i="7" s="1"/>
  <c r="AS9" i="7"/>
  <c r="AU9" i="7" s="1"/>
  <c r="AM9" i="7"/>
  <c r="AO9" i="7" s="1"/>
  <c r="AG9" i="7"/>
  <c r="AI9" i="7" s="1"/>
  <c r="AA9" i="7"/>
  <c r="AC9" i="7" s="1"/>
  <c r="U9" i="7"/>
  <c r="W9" i="7" s="1"/>
  <c r="O9" i="7"/>
  <c r="Q9" i="7" s="1"/>
  <c r="I9" i="7"/>
  <c r="K9" i="7" s="1"/>
  <c r="C9" i="7"/>
  <c r="E9" i="7" s="1"/>
  <c r="CI8" i="7"/>
  <c r="CK8" i="7" s="1"/>
  <c r="CC8" i="7"/>
  <c r="CE8" i="7" s="1"/>
  <c r="BW8" i="7"/>
  <c r="BY8" i="7" s="1"/>
  <c r="BQ8" i="7"/>
  <c r="BS8" i="7" s="1"/>
  <c r="BK8" i="7"/>
  <c r="BM8" i="7" s="1"/>
  <c r="BE8" i="7"/>
  <c r="BG8" i="7" s="1"/>
  <c r="AY8" i="7"/>
  <c r="BA8" i="7" s="1"/>
  <c r="AS8" i="7"/>
  <c r="AU8" i="7" s="1"/>
  <c r="AM8" i="7"/>
  <c r="AO8" i="7" s="1"/>
  <c r="AG8" i="7"/>
  <c r="AI8" i="7" s="1"/>
  <c r="AA8" i="7"/>
  <c r="AC8" i="7" s="1"/>
  <c r="U8" i="7"/>
  <c r="W8" i="7" s="1"/>
  <c r="O8" i="7"/>
  <c r="Q8" i="7" s="1"/>
  <c r="I8" i="7"/>
  <c r="K8" i="7" s="1"/>
  <c r="C8" i="7"/>
  <c r="E8" i="7" s="1"/>
  <c r="CI7" i="7"/>
  <c r="CK7" i="7" s="1"/>
  <c r="CC7" i="7"/>
  <c r="CE7" i="7" s="1"/>
  <c r="BW7" i="7"/>
  <c r="BY7" i="7" s="1"/>
  <c r="BQ7" i="7"/>
  <c r="BS7" i="7" s="1"/>
  <c r="BK7" i="7"/>
  <c r="BM7" i="7" s="1"/>
  <c r="BE7" i="7"/>
  <c r="BG7" i="7" s="1"/>
  <c r="AY7" i="7"/>
  <c r="BA7" i="7" s="1"/>
  <c r="AS7" i="7"/>
  <c r="AU7" i="7" s="1"/>
  <c r="AM7" i="7"/>
  <c r="AO7" i="7" s="1"/>
  <c r="AG7" i="7"/>
  <c r="AI7" i="7" s="1"/>
  <c r="AA7" i="7"/>
  <c r="AC7" i="7" s="1"/>
  <c r="U7" i="7"/>
  <c r="W7" i="7" s="1"/>
  <c r="O7" i="7"/>
  <c r="Q7" i="7" s="1"/>
  <c r="C7" i="7"/>
  <c r="E7" i="7" s="1"/>
  <c r="D4" i="7"/>
  <c r="CI15" i="14"/>
  <c r="CK15" i="14" s="1"/>
  <c r="CC15" i="14"/>
  <c r="CE15" i="14" s="1"/>
  <c r="BW15" i="14"/>
  <c r="BY15" i="14" s="1"/>
  <c r="BQ15" i="14"/>
  <c r="BS15" i="14" s="1"/>
  <c r="BK15" i="14"/>
  <c r="BM15" i="14" s="1"/>
  <c r="BE15" i="14"/>
  <c r="BG15" i="14" s="1"/>
  <c r="AY15" i="14"/>
  <c r="BA15" i="14" s="1"/>
  <c r="AS15" i="14"/>
  <c r="AU15" i="14" s="1"/>
  <c r="AM15" i="14"/>
  <c r="AO15" i="14" s="1"/>
  <c r="AG15" i="14"/>
  <c r="AI15" i="14" s="1"/>
  <c r="AA15" i="14"/>
  <c r="AC15" i="14" s="1"/>
  <c r="U15" i="14"/>
  <c r="W15" i="14" s="1"/>
  <c r="O15" i="14"/>
  <c r="Q15" i="14" s="1"/>
  <c r="I15" i="14"/>
  <c r="K15" i="14" s="1"/>
  <c r="C15" i="14"/>
  <c r="E15" i="14" s="1"/>
  <c r="CI14" i="14"/>
  <c r="CK14" i="14" s="1"/>
  <c r="CC14" i="14"/>
  <c r="CE14" i="14" s="1"/>
  <c r="BW14" i="14"/>
  <c r="BY14" i="14" s="1"/>
  <c r="BQ14" i="14"/>
  <c r="BS14" i="14" s="1"/>
  <c r="BK14" i="14"/>
  <c r="BM14" i="14" s="1"/>
  <c r="BE14" i="14"/>
  <c r="BG14" i="14" s="1"/>
  <c r="AY14" i="14"/>
  <c r="BA14" i="14" s="1"/>
  <c r="AS14" i="14"/>
  <c r="AU14" i="14" s="1"/>
  <c r="AM14" i="14"/>
  <c r="AO14" i="14" s="1"/>
  <c r="AG14" i="14"/>
  <c r="AI14" i="14" s="1"/>
  <c r="AA14" i="14"/>
  <c r="AC14" i="14" s="1"/>
  <c r="U14" i="14"/>
  <c r="W14" i="14" s="1"/>
  <c r="O14" i="14"/>
  <c r="Q14" i="14" s="1"/>
  <c r="I14" i="14"/>
  <c r="K14" i="14" s="1"/>
  <c r="C14" i="14"/>
  <c r="E14" i="14" s="1"/>
  <c r="CI13" i="14"/>
  <c r="CK13" i="14" s="1"/>
  <c r="CC13" i="14"/>
  <c r="CE13" i="14" s="1"/>
  <c r="BW13" i="14"/>
  <c r="BY13" i="14" s="1"/>
  <c r="BQ13" i="14"/>
  <c r="BS13" i="14" s="1"/>
  <c r="BK13" i="14"/>
  <c r="BM13" i="14" s="1"/>
  <c r="BE13" i="14"/>
  <c r="BG13" i="14" s="1"/>
  <c r="AY13" i="14"/>
  <c r="BA13" i="14" s="1"/>
  <c r="AS13" i="14"/>
  <c r="AU13" i="14" s="1"/>
  <c r="AM13" i="14"/>
  <c r="AO13" i="14" s="1"/>
  <c r="AG13" i="14"/>
  <c r="AI13" i="14" s="1"/>
  <c r="AA13" i="14"/>
  <c r="AC13" i="14" s="1"/>
  <c r="U13" i="14"/>
  <c r="W13" i="14" s="1"/>
  <c r="O13" i="14"/>
  <c r="Q13" i="14" s="1"/>
  <c r="I13" i="14"/>
  <c r="K13" i="14" s="1"/>
  <c r="C13" i="14"/>
  <c r="E13" i="14" s="1"/>
  <c r="CI12" i="14"/>
  <c r="CK12" i="14" s="1"/>
  <c r="CC12" i="14"/>
  <c r="CE12" i="14" s="1"/>
  <c r="BW12" i="14"/>
  <c r="BY12" i="14" s="1"/>
  <c r="BQ12" i="14"/>
  <c r="BS12" i="14" s="1"/>
  <c r="BK12" i="14"/>
  <c r="BM12" i="14" s="1"/>
  <c r="BE12" i="14"/>
  <c r="BG12" i="14" s="1"/>
  <c r="AY12" i="14"/>
  <c r="BA12" i="14" s="1"/>
  <c r="AS12" i="14"/>
  <c r="AU12" i="14" s="1"/>
  <c r="AM12" i="14"/>
  <c r="AO12" i="14" s="1"/>
  <c r="AG12" i="14"/>
  <c r="AI12" i="14" s="1"/>
  <c r="AA12" i="14"/>
  <c r="AC12" i="14" s="1"/>
  <c r="U12" i="14"/>
  <c r="W12" i="14" s="1"/>
  <c r="O12" i="14"/>
  <c r="Q12" i="14" s="1"/>
  <c r="I12" i="14"/>
  <c r="K12" i="14" s="1"/>
  <c r="C12" i="14"/>
  <c r="E12" i="14" s="1"/>
  <c r="CI11" i="14"/>
  <c r="CK11" i="14" s="1"/>
  <c r="CC11" i="14"/>
  <c r="CE11" i="14" s="1"/>
  <c r="BW11" i="14"/>
  <c r="BY11" i="14" s="1"/>
  <c r="BQ11" i="14"/>
  <c r="BS11" i="14" s="1"/>
  <c r="BK11" i="14"/>
  <c r="BM11" i="14" s="1"/>
  <c r="BE11" i="14"/>
  <c r="BG11" i="14" s="1"/>
  <c r="AY11" i="14"/>
  <c r="BA11" i="14" s="1"/>
  <c r="AS11" i="14"/>
  <c r="AU11" i="14" s="1"/>
  <c r="AM11" i="14"/>
  <c r="AO11" i="14" s="1"/>
  <c r="AG11" i="14"/>
  <c r="AI11" i="14" s="1"/>
  <c r="AA11" i="14"/>
  <c r="AC11" i="14" s="1"/>
  <c r="U11" i="14"/>
  <c r="W11" i="14" s="1"/>
  <c r="O11" i="14"/>
  <c r="Q11" i="14" s="1"/>
  <c r="I11" i="14"/>
  <c r="K11" i="14" s="1"/>
  <c r="C11" i="14"/>
  <c r="E11" i="14" s="1"/>
  <c r="CI10" i="14"/>
  <c r="CK10" i="14" s="1"/>
  <c r="CC10" i="14"/>
  <c r="CE10" i="14" s="1"/>
  <c r="BW10" i="14"/>
  <c r="BY10" i="14" s="1"/>
  <c r="BQ10" i="14"/>
  <c r="BS10" i="14" s="1"/>
  <c r="BK10" i="14"/>
  <c r="BM10" i="14" s="1"/>
  <c r="BE10" i="14"/>
  <c r="BG10" i="14" s="1"/>
  <c r="AY10" i="14"/>
  <c r="BA10" i="14" s="1"/>
  <c r="AS10" i="14"/>
  <c r="AU10" i="14" s="1"/>
  <c r="AM10" i="14"/>
  <c r="AO10" i="14" s="1"/>
  <c r="AG10" i="14"/>
  <c r="AI10" i="14" s="1"/>
  <c r="AA10" i="14"/>
  <c r="AC10" i="14" s="1"/>
  <c r="U10" i="14"/>
  <c r="W10" i="14" s="1"/>
  <c r="O10" i="14"/>
  <c r="Q10" i="14" s="1"/>
  <c r="I10" i="14"/>
  <c r="K10" i="14" s="1"/>
  <c r="C10" i="14"/>
  <c r="E10" i="14" s="1"/>
  <c r="CI9" i="14"/>
  <c r="CK9" i="14" s="1"/>
  <c r="CC9" i="14"/>
  <c r="CE9" i="14" s="1"/>
  <c r="BW9" i="14"/>
  <c r="BY9" i="14" s="1"/>
  <c r="BQ9" i="14"/>
  <c r="BS9" i="14" s="1"/>
  <c r="BK9" i="14"/>
  <c r="BM9" i="14" s="1"/>
  <c r="BE9" i="14"/>
  <c r="BG9" i="14" s="1"/>
  <c r="AY9" i="14"/>
  <c r="BA9" i="14" s="1"/>
  <c r="AS9" i="14"/>
  <c r="AU9" i="14" s="1"/>
  <c r="AM9" i="14"/>
  <c r="AO9" i="14" s="1"/>
  <c r="AG9" i="14"/>
  <c r="AI9" i="14" s="1"/>
  <c r="AA9" i="14"/>
  <c r="AC9" i="14" s="1"/>
  <c r="U9" i="14"/>
  <c r="W9" i="14" s="1"/>
  <c r="O9" i="14"/>
  <c r="Q9" i="14" s="1"/>
  <c r="I9" i="14"/>
  <c r="K9" i="14" s="1"/>
  <c r="C9" i="14"/>
  <c r="E9" i="14" s="1"/>
  <c r="CI8" i="14"/>
  <c r="CK8" i="14" s="1"/>
  <c r="CC8" i="14"/>
  <c r="CE8" i="14" s="1"/>
  <c r="BW8" i="14"/>
  <c r="BY8" i="14" s="1"/>
  <c r="BQ8" i="14"/>
  <c r="BS8" i="14" s="1"/>
  <c r="BK8" i="14"/>
  <c r="BM8" i="14" s="1"/>
  <c r="BE8" i="14"/>
  <c r="BG8" i="14" s="1"/>
  <c r="AY8" i="14"/>
  <c r="BA8" i="14" s="1"/>
  <c r="AS8" i="14"/>
  <c r="AU8" i="14" s="1"/>
  <c r="AM8" i="14"/>
  <c r="AO8" i="14" s="1"/>
  <c r="AG8" i="14"/>
  <c r="AI8" i="14" s="1"/>
  <c r="AA8" i="14"/>
  <c r="AC8" i="14" s="1"/>
  <c r="U8" i="14"/>
  <c r="W8" i="14" s="1"/>
  <c r="O8" i="14"/>
  <c r="Q8" i="14" s="1"/>
  <c r="I8" i="14"/>
  <c r="K8" i="14" s="1"/>
  <c r="C8" i="14"/>
  <c r="E8" i="14" s="1"/>
  <c r="CI7" i="14"/>
  <c r="CK7" i="14" s="1"/>
  <c r="CC7" i="14"/>
  <c r="CE7" i="14" s="1"/>
  <c r="BW7" i="14"/>
  <c r="BY7" i="14" s="1"/>
  <c r="BQ7" i="14"/>
  <c r="BS7" i="14" s="1"/>
  <c r="BK7" i="14"/>
  <c r="BM7" i="14" s="1"/>
  <c r="BE7" i="14"/>
  <c r="BG7" i="14" s="1"/>
  <c r="AY7" i="14"/>
  <c r="BA7" i="14" s="1"/>
  <c r="AS7" i="14"/>
  <c r="AU7" i="14" s="1"/>
  <c r="AM7" i="14"/>
  <c r="AO7" i="14" s="1"/>
  <c r="AG7" i="14"/>
  <c r="AI7" i="14" s="1"/>
  <c r="AA7" i="14"/>
  <c r="AC7" i="14" s="1"/>
  <c r="U7" i="14"/>
  <c r="W7" i="14" s="1"/>
  <c r="O7" i="14"/>
  <c r="Q7" i="14" s="1"/>
  <c r="I7" i="14"/>
  <c r="K7" i="14" s="1"/>
  <c r="C7" i="14"/>
  <c r="E7" i="14" s="1"/>
  <c r="D4" i="14"/>
  <c r="CI15" i="51"/>
  <c r="CK15" i="51" s="1"/>
  <c r="CC15" i="51"/>
  <c r="CE15" i="51" s="1"/>
  <c r="BW15" i="51"/>
  <c r="BY15" i="51" s="1"/>
  <c r="BQ15" i="51"/>
  <c r="BS15" i="51" s="1"/>
  <c r="BK15" i="51"/>
  <c r="BM15" i="51" s="1"/>
  <c r="BE15" i="51"/>
  <c r="BG15" i="51" s="1"/>
  <c r="AY15" i="51"/>
  <c r="BA15" i="51" s="1"/>
  <c r="AS15" i="51"/>
  <c r="AU15" i="51" s="1"/>
  <c r="AM15" i="51"/>
  <c r="AO15" i="51" s="1"/>
  <c r="AG15" i="51"/>
  <c r="AI15" i="51" s="1"/>
  <c r="AA15" i="51"/>
  <c r="AC15" i="51" s="1"/>
  <c r="U15" i="51"/>
  <c r="W15" i="51" s="1"/>
  <c r="O15" i="51"/>
  <c r="Q15" i="51" s="1"/>
  <c r="I15" i="51"/>
  <c r="K15" i="51" s="1"/>
  <c r="C15" i="51"/>
  <c r="E15" i="51" s="1"/>
  <c r="CI14" i="51"/>
  <c r="CK14" i="51" s="1"/>
  <c r="CC14" i="51"/>
  <c r="CE14" i="51" s="1"/>
  <c r="BW14" i="51"/>
  <c r="BY14" i="51" s="1"/>
  <c r="BQ14" i="51"/>
  <c r="BS14" i="51" s="1"/>
  <c r="BK14" i="51"/>
  <c r="BM14" i="51" s="1"/>
  <c r="BE14" i="51"/>
  <c r="BG14" i="51" s="1"/>
  <c r="AY14" i="51"/>
  <c r="BA14" i="51" s="1"/>
  <c r="AS14" i="51"/>
  <c r="AU14" i="51" s="1"/>
  <c r="AM14" i="51"/>
  <c r="AO14" i="51" s="1"/>
  <c r="AG14" i="51"/>
  <c r="AI14" i="51" s="1"/>
  <c r="AA14" i="51"/>
  <c r="AC14" i="51" s="1"/>
  <c r="U14" i="51"/>
  <c r="W14" i="51" s="1"/>
  <c r="O14" i="51"/>
  <c r="Q14" i="51" s="1"/>
  <c r="I14" i="51"/>
  <c r="K14" i="51" s="1"/>
  <c r="C14" i="51"/>
  <c r="E14" i="51" s="1"/>
  <c r="CI13" i="51"/>
  <c r="CK13" i="51" s="1"/>
  <c r="CC13" i="51"/>
  <c r="CE13" i="51" s="1"/>
  <c r="BW13" i="51"/>
  <c r="BY13" i="51" s="1"/>
  <c r="BQ13" i="51"/>
  <c r="BS13" i="51" s="1"/>
  <c r="BK13" i="51"/>
  <c r="BM13" i="51" s="1"/>
  <c r="BE13" i="51"/>
  <c r="BG13" i="51" s="1"/>
  <c r="AY13" i="51"/>
  <c r="BA13" i="51" s="1"/>
  <c r="AS13" i="51"/>
  <c r="AU13" i="51" s="1"/>
  <c r="AM13" i="51"/>
  <c r="AO13" i="51" s="1"/>
  <c r="AG13" i="51"/>
  <c r="AI13" i="51" s="1"/>
  <c r="AA13" i="51"/>
  <c r="AC13" i="51" s="1"/>
  <c r="U13" i="51"/>
  <c r="W13" i="51" s="1"/>
  <c r="O13" i="51"/>
  <c r="Q13" i="51" s="1"/>
  <c r="I13" i="51"/>
  <c r="K13" i="51" s="1"/>
  <c r="C13" i="51"/>
  <c r="E13" i="51" s="1"/>
  <c r="CI12" i="51"/>
  <c r="CK12" i="51" s="1"/>
  <c r="CC12" i="51"/>
  <c r="CE12" i="51" s="1"/>
  <c r="BW12" i="51"/>
  <c r="BY12" i="51" s="1"/>
  <c r="BQ12" i="51"/>
  <c r="BS12" i="51" s="1"/>
  <c r="BK12" i="51"/>
  <c r="BM12" i="51" s="1"/>
  <c r="BE12" i="51"/>
  <c r="BG12" i="51" s="1"/>
  <c r="AY12" i="51"/>
  <c r="BA12" i="51" s="1"/>
  <c r="AS12" i="51"/>
  <c r="AU12" i="51" s="1"/>
  <c r="AM12" i="51"/>
  <c r="AO12" i="51" s="1"/>
  <c r="AG12" i="51"/>
  <c r="AI12" i="51" s="1"/>
  <c r="AA12" i="51"/>
  <c r="AC12" i="51" s="1"/>
  <c r="U12" i="51"/>
  <c r="W12" i="51" s="1"/>
  <c r="O12" i="51"/>
  <c r="Q12" i="51" s="1"/>
  <c r="I12" i="51"/>
  <c r="K12" i="51" s="1"/>
  <c r="C12" i="51"/>
  <c r="E12" i="51" s="1"/>
  <c r="CI11" i="51"/>
  <c r="CK11" i="51" s="1"/>
  <c r="CC11" i="51"/>
  <c r="CE11" i="51" s="1"/>
  <c r="BW11" i="51"/>
  <c r="BY11" i="51" s="1"/>
  <c r="BQ11" i="51"/>
  <c r="BS11" i="51" s="1"/>
  <c r="BK11" i="51"/>
  <c r="BM11" i="51" s="1"/>
  <c r="BE11" i="51"/>
  <c r="BG11" i="51" s="1"/>
  <c r="AY11" i="51"/>
  <c r="BA11" i="51" s="1"/>
  <c r="AS11" i="51"/>
  <c r="AU11" i="51" s="1"/>
  <c r="AM11" i="51"/>
  <c r="AO11" i="51" s="1"/>
  <c r="AG11" i="51"/>
  <c r="AI11" i="51" s="1"/>
  <c r="AA11" i="51"/>
  <c r="AC11" i="51" s="1"/>
  <c r="U11" i="51"/>
  <c r="W11" i="51" s="1"/>
  <c r="O11" i="51"/>
  <c r="Q11" i="51" s="1"/>
  <c r="I11" i="51"/>
  <c r="K11" i="51" s="1"/>
  <c r="C11" i="51"/>
  <c r="E11" i="51" s="1"/>
  <c r="CI10" i="51"/>
  <c r="CK10" i="51" s="1"/>
  <c r="CC10" i="51"/>
  <c r="CE10" i="51" s="1"/>
  <c r="BW10" i="51"/>
  <c r="BY10" i="51" s="1"/>
  <c r="BQ10" i="51"/>
  <c r="BS10" i="51" s="1"/>
  <c r="BK10" i="51"/>
  <c r="BM10" i="51" s="1"/>
  <c r="BE10" i="51"/>
  <c r="BG10" i="51" s="1"/>
  <c r="AY10" i="51"/>
  <c r="BA10" i="51" s="1"/>
  <c r="AS10" i="51"/>
  <c r="AU10" i="51" s="1"/>
  <c r="AM10" i="51"/>
  <c r="AO10" i="51" s="1"/>
  <c r="AG10" i="51"/>
  <c r="AI10" i="51" s="1"/>
  <c r="AA10" i="51"/>
  <c r="AC10" i="51" s="1"/>
  <c r="U10" i="51"/>
  <c r="W10" i="51" s="1"/>
  <c r="O10" i="51"/>
  <c r="Q10" i="51" s="1"/>
  <c r="I10" i="51"/>
  <c r="K10" i="51" s="1"/>
  <c r="C10" i="51"/>
  <c r="E10" i="51" s="1"/>
  <c r="CI9" i="51"/>
  <c r="CK9" i="51" s="1"/>
  <c r="CC9" i="51"/>
  <c r="CE9" i="51" s="1"/>
  <c r="BW9" i="51"/>
  <c r="BY9" i="51" s="1"/>
  <c r="BQ9" i="51"/>
  <c r="BS9" i="51" s="1"/>
  <c r="BK9" i="51"/>
  <c r="BM9" i="51" s="1"/>
  <c r="BE9" i="51"/>
  <c r="BG9" i="51" s="1"/>
  <c r="AY9" i="51"/>
  <c r="BA9" i="51" s="1"/>
  <c r="AS9" i="51"/>
  <c r="AU9" i="51" s="1"/>
  <c r="AM9" i="51"/>
  <c r="AO9" i="51" s="1"/>
  <c r="AG9" i="51"/>
  <c r="AI9" i="51" s="1"/>
  <c r="AA9" i="51"/>
  <c r="AC9" i="51" s="1"/>
  <c r="U9" i="51"/>
  <c r="W9" i="51" s="1"/>
  <c r="O9" i="51"/>
  <c r="Q9" i="51" s="1"/>
  <c r="I9" i="51"/>
  <c r="K9" i="51" s="1"/>
  <c r="C9" i="51"/>
  <c r="E9" i="51" s="1"/>
  <c r="CI8" i="51"/>
  <c r="CK8" i="51" s="1"/>
  <c r="CC8" i="51"/>
  <c r="CE8" i="51" s="1"/>
  <c r="BW8" i="51"/>
  <c r="BY8" i="51" s="1"/>
  <c r="BQ8" i="51"/>
  <c r="BS8" i="51" s="1"/>
  <c r="BK8" i="51"/>
  <c r="BM8" i="51" s="1"/>
  <c r="BE8" i="51"/>
  <c r="BG8" i="51" s="1"/>
  <c r="AY8" i="51"/>
  <c r="BA8" i="51" s="1"/>
  <c r="AS8" i="51"/>
  <c r="AU8" i="51" s="1"/>
  <c r="AM8" i="51"/>
  <c r="AO8" i="51" s="1"/>
  <c r="AG8" i="51"/>
  <c r="AI8" i="51" s="1"/>
  <c r="AA8" i="51"/>
  <c r="AC8" i="51" s="1"/>
  <c r="U8" i="51"/>
  <c r="W8" i="51" s="1"/>
  <c r="O8" i="51"/>
  <c r="Q8" i="51" s="1"/>
  <c r="I8" i="51"/>
  <c r="K8" i="51" s="1"/>
  <c r="C8" i="51"/>
  <c r="E8" i="51" s="1"/>
  <c r="CI7" i="51"/>
  <c r="CK7" i="51" s="1"/>
  <c r="CC7" i="51"/>
  <c r="CE7" i="51" s="1"/>
  <c r="BW7" i="51"/>
  <c r="BY7" i="51" s="1"/>
  <c r="BQ7" i="51"/>
  <c r="BS7" i="51" s="1"/>
  <c r="BK7" i="51"/>
  <c r="BM7" i="51" s="1"/>
  <c r="BE7" i="51"/>
  <c r="BG7" i="51" s="1"/>
  <c r="AY7" i="51"/>
  <c r="BA7" i="51" s="1"/>
  <c r="AS7" i="51"/>
  <c r="AU7" i="51" s="1"/>
  <c r="AM7" i="51"/>
  <c r="AO7" i="51" s="1"/>
  <c r="AA7" i="51"/>
  <c r="AC7" i="51" s="1"/>
  <c r="U7" i="51"/>
  <c r="W7" i="51" s="1"/>
  <c r="O7" i="51"/>
  <c r="Q7" i="51" s="1"/>
  <c r="I7" i="51"/>
  <c r="K7" i="51" s="1"/>
  <c r="C7" i="51"/>
  <c r="E7" i="51" s="1"/>
  <c r="D4" i="51"/>
  <c r="F20" i="52"/>
  <c r="C29" i="52" s="1"/>
  <c r="CL16" i="52"/>
  <c r="CL20" i="52" s="1"/>
  <c r="C43" i="52" s="1"/>
  <c r="CJ16" i="52"/>
  <c r="CF16" i="52"/>
  <c r="CF20" i="52" s="1"/>
  <c r="C42" i="52" s="1"/>
  <c r="D42" i="52" s="1"/>
  <c r="CD16" i="52"/>
  <c r="BZ16" i="52"/>
  <c r="BZ20" i="52" s="1"/>
  <c r="C41" i="52" s="1"/>
  <c r="D41" i="52" s="1"/>
  <c r="BX16" i="52"/>
  <c r="BT16" i="52"/>
  <c r="BT20" i="52" s="1"/>
  <c r="C40" i="52" s="1"/>
  <c r="BR16" i="52"/>
  <c r="BN16" i="52"/>
  <c r="BN20" i="52" s="1"/>
  <c r="C39" i="52" s="1"/>
  <c r="D39" i="52" s="1"/>
  <c r="BL16" i="52"/>
  <c r="BH16" i="52"/>
  <c r="BH20" i="52" s="1"/>
  <c r="C38" i="52" s="1"/>
  <c r="D38" i="52" s="1"/>
  <c r="BF16" i="52"/>
  <c r="BB16" i="52"/>
  <c r="BB20" i="52" s="1"/>
  <c r="C37" i="52" s="1"/>
  <c r="D37" i="52" s="1"/>
  <c r="AZ16" i="52"/>
  <c r="AV16" i="52"/>
  <c r="AV20" i="52" s="1"/>
  <c r="C36" i="52" s="1"/>
  <c r="D36" i="52" s="1"/>
  <c r="AT16" i="52"/>
  <c r="AP16" i="52"/>
  <c r="AP20" i="52" s="1"/>
  <c r="C35" i="52" s="1"/>
  <c r="AN16" i="52"/>
  <c r="AJ16" i="52"/>
  <c r="AJ20" i="52" s="1"/>
  <c r="C34" i="52" s="1"/>
  <c r="AH16" i="52"/>
  <c r="AD16" i="52"/>
  <c r="AD20" i="52" s="1"/>
  <c r="C33" i="52" s="1"/>
  <c r="D33" i="52" s="1"/>
  <c r="AB16" i="52"/>
  <c r="X16" i="52"/>
  <c r="X20" i="52" s="1"/>
  <c r="C32" i="52" s="1"/>
  <c r="D32" i="52" s="1"/>
  <c r="V16" i="52"/>
  <c r="R16" i="52"/>
  <c r="R20" i="52" s="1"/>
  <c r="C31" i="52" s="1"/>
  <c r="D31" i="52" s="1"/>
  <c r="P16" i="52"/>
  <c r="L16" i="52"/>
  <c r="L20" i="52" s="1"/>
  <c r="C30" i="52" s="1"/>
  <c r="J16" i="52"/>
  <c r="D16" i="52"/>
  <c r="F20" i="29"/>
  <c r="C29" i="29" s="1"/>
  <c r="CL16" i="29"/>
  <c r="CL20" i="29" s="1"/>
  <c r="C43" i="29" s="1"/>
  <c r="D43" i="29" s="1"/>
  <c r="CJ16" i="29"/>
  <c r="CL22" i="29" s="1"/>
  <c r="CF16" i="29"/>
  <c r="CF20" i="29" s="1"/>
  <c r="C42" i="29" s="1"/>
  <c r="D42" i="29" s="1"/>
  <c r="CD16" i="29"/>
  <c r="E42" i="29" s="1"/>
  <c r="F42" i="29" s="1"/>
  <c r="BZ16" i="29"/>
  <c r="BZ20" i="29" s="1"/>
  <c r="C41" i="29" s="1"/>
  <c r="D41" i="29" s="1"/>
  <c r="BX16" i="29"/>
  <c r="BZ22" i="29" s="1"/>
  <c r="BT16" i="29"/>
  <c r="BT20" i="29" s="1"/>
  <c r="C40" i="29" s="1"/>
  <c r="D40" i="29" s="1"/>
  <c r="BR16" i="29"/>
  <c r="E40" i="29" s="1"/>
  <c r="F40" i="29" s="1"/>
  <c r="BN16" i="29"/>
  <c r="BN20" i="29" s="1"/>
  <c r="C39" i="29" s="1"/>
  <c r="D39" i="29" s="1"/>
  <c r="BL16" i="29"/>
  <c r="BH16" i="29"/>
  <c r="BH20" i="29" s="1"/>
  <c r="C38" i="29" s="1"/>
  <c r="D38" i="29" s="1"/>
  <c r="BF16" i="29"/>
  <c r="BH24" i="29" s="1"/>
  <c r="BB16" i="29"/>
  <c r="BB20" i="29" s="1"/>
  <c r="C37" i="29" s="1"/>
  <c r="D37" i="29" s="1"/>
  <c r="AZ16" i="29"/>
  <c r="E37" i="29" s="1"/>
  <c r="F37" i="29" s="1"/>
  <c r="AV16" i="29"/>
  <c r="AV20" i="29" s="1"/>
  <c r="C36" i="29" s="1"/>
  <c r="D36" i="29" s="1"/>
  <c r="AT16" i="29"/>
  <c r="AV24" i="29" s="1"/>
  <c r="AP16" i="29"/>
  <c r="AP20" i="29" s="1"/>
  <c r="C35" i="29" s="1"/>
  <c r="D35" i="29" s="1"/>
  <c r="AN16" i="29"/>
  <c r="AJ16" i="29"/>
  <c r="AJ20" i="29" s="1"/>
  <c r="C34" i="29" s="1"/>
  <c r="D34" i="29" s="1"/>
  <c r="AH16" i="29"/>
  <c r="AD16" i="29"/>
  <c r="AD20" i="29" s="1"/>
  <c r="C33" i="29" s="1"/>
  <c r="D33" i="29" s="1"/>
  <c r="AB16" i="29"/>
  <c r="X16" i="29"/>
  <c r="X20" i="29" s="1"/>
  <c r="C32" i="29" s="1"/>
  <c r="D32" i="29" s="1"/>
  <c r="V16" i="29"/>
  <c r="R16" i="29"/>
  <c r="R20" i="29" s="1"/>
  <c r="C31" i="29" s="1"/>
  <c r="D31" i="29" s="1"/>
  <c r="P16" i="29"/>
  <c r="L16" i="29"/>
  <c r="L20" i="29" s="1"/>
  <c r="C30" i="29" s="1"/>
  <c r="D30" i="29" s="1"/>
  <c r="J16" i="29"/>
  <c r="D16" i="29"/>
  <c r="F20" i="20"/>
  <c r="C29" i="20" s="1"/>
  <c r="CL16" i="20"/>
  <c r="CL20" i="20" s="1"/>
  <c r="C43" i="20" s="1"/>
  <c r="D43" i="20" s="1"/>
  <c r="CJ16" i="20"/>
  <c r="CF16" i="20"/>
  <c r="CF20" i="20" s="1"/>
  <c r="C42" i="20" s="1"/>
  <c r="D42" i="20" s="1"/>
  <c r="CD16" i="20"/>
  <c r="BZ16" i="20"/>
  <c r="BZ20" i="20" s="1"/>
  <c r="C41" i="20" s="1"/>
  <c r="D41" i="20" s="1"/>
  <c r="BX16" i="20"/>
  <c r="BT16" i="20"/>
  <c r="BT20" i="20" s="1"/>
  <c r="C40" i="20" s="1"/>
  <c r="BR16" i="20"/>
  <c r="BN16" i="20"/>
  <c r="BN20" i="20" s="1"/>
  <c r="C39" i="20" s="1"/>
  <c r="BL16" i="20"/>
  <c r="BH16" i="20"/>
  <c r="BH20" i="20" s="1"/>
  <c r="C38" i="20" s="1"/>
  <c r="BF16" i="20"/>
  <c r="BB16" i="20"/>
  <c r="BB20" i="20" s="1"/>
  <c r="C37" i="20" s="1"/>
  <c r="D37" i="20" s="1"/>
  <c r="AZ16" i="20"/>
  <c r="AV16" i="20"/>
  <c r="AV20" i="20" s="1"/>
  <c r="C36" i="20" s="1"/>
  <c r="D36" i="20" s="1"/>
  <c r="AT16" i="20"/>
  <c r="AV24" i="20" s="1"/>
  <c r="AP16" i="20"/>
  <c r="AP20" i="20" s="1"/>
  <c r="C35" i="20" s="1"/>
  <c r="D35" i="20" s="1"/>
  <c r="AN16" i="20"/>
  <c r="AJ16" i="20"/>
  <c r="AJ20" i="20" s="1"/>
  <c r="C34" i="20" s="1"/>
  <c r="D34" i="20" s="1"/>
  <c r="AH16" i="20"/>
  <c r="AD16" i="20"/>
  <c r="AD20" i="20" s="1"/>
  <c r="C33" i="20" s="1"/>
  <c r="D33" i="20" s="1"/>
  <c r="AB16" i="20"/>
  <c r="X16" i="20"/>
  <c r="X20" i="20" s="1"/>
  <c r="C32" i="20" s="1"/>
  <c r="D32" i="20" s="1"/>
  <c r="V16" i="20"/>
  <c r="R16" i="20"/>
  <c r="R20" i="20" s="1"/>
  <c r="C31" i="20" s="1"/>
  <c r="D31" i="20" s="1"/>
  <c r="P16" i="20"/>
  <c r="L16" i="20"/>
  <c r="L20" i="20" s="1"/>
  <c r="C30" i="20" s="1"/>
  <c r="J16" i="20"/>
  <c r="D16" i="20"/>
  <c r="F20" i="13"/>
  <c r="C29" i="13" s="1"/>
  <c r="CL16" i="13"/>
  <c r="CL20" i="13" s="1"/>
  <c r="C43" i="13" s="1"/>
  <c r="CJ16" i="13"/>
  <c r="CF16" i="13"/>
  <c r="CF20" i="13" s="1"/>
  <c r="C42" i="13" s="1"/>
  <c r="D42" i="13" s="1"/>
  <c r="CD16" i="13"/>
  <c r="BZ16" i="13"/>
  <c r="BZ20" i="13" s="1"/>
  <c r="C41" i="13" s="1"/>
  <c r="BX16" i="13"/>
  <c r="BT16" i="13"/>
  <c r="BT20" i="13" s="1"/>
  <c r="C40" i="13" s="1"/>
  <c r="D40" i="13" s="1"/>
  <c r="BR16" i="13"/>
  <c r="BN16" i="13"/>
  <c r="BN20" i="13" s="1"/>
  <c r="C39" i="13" s="1"/>
  <c r="BL16" i="13"/>
  <c r="BH16" i="13"/>
  <c r="BH20" i="13" s="1"/>
  <c r="C38" i="13" s="1"/>
  <c r="D38" i="13" s="1"/>
  <c r="BF16" i="13"/>
  <c r="BB16" i="13"/>
  <c r="BB20" i="13" s="1"/>
  <c r="C37" i="13" s="1"/>
  <c r="D37" i="13" s="1"/>
  <c r="AZ16" i="13"/>
  <c r="AV16" i="13"/>
  <c r="AV20" i="13" s="1"/>
  <c r="C36" i="13" s="1"/>
  <c r="D36" i="13" s="1"/>
  <c r="AT16" i="13"/>
  <c r="AP16" i="13"/>
  <c r="AP20" i="13" s="1"/>
  <c r="C35" i="13" s="1"/>
  <c r="D35" i="13" s="1"/>
  <c r="AN16" i="13"/>
  <c r="AJ16" i="13"/>
  <c r="AJ20" i="13" s="1"/>
  <c r="C34" i="13" s="1"/>
  <c r="AH16" i="13"/>
  <c r="AD16" i="13"/>
  <c r="AD20" i="13" s="1"/>
  <c r="C33" i="13" s="1"/>
  <c r="D33" i="13" s="1"/>
  <c r="AB16" i="13"/>
  <c r="X16" i="13"/>
  <c r="X20" i="13" s="1"/>
  <c r="C32" i="13" s="1"/>
  <c r="D32" i="13" s="1"/>
  <c r="V16" i="13"/>
  <c r="R16" i="13"/>
  <c r="R20" i="13" s="1"/>
  <c r="C31" i="13" s="1"/>
  <c r="D31" i="13" s="1"/>
  <c r="P16" i="13"/>
  <c r="L16" i="13"/>
  <c r="L20" i="13" s="1"/>
  <c r="C30" i="13" s="1"/>
  <c r="D30" i="13" s="1"/>
  <c r="J16" i="13"/>
  <c r="D16" i="13"/>
  <c r="F20" i="12"/>
  <c r="C29" i="12" s="1"/>
  <c r="CL16" i="12"/>
  <c r="CL20" i="12" s="1"/>
  <c r="C43" i="12" s="1"/>
  <c r="D43" i="12" s="1"/>
  <c r="CJ16" i="12"/>
  <c r="CF16" i="12"/>
  <c r="CF20" i="12" s="1"/>
  <c r="C42" i="12" s="1"/>
  <c r="D42" i="12" s="1"/>
  <c r="CD16" i="12"/>
  <c r="BZ16" i="12"/>
  <c r="BZ20" i="12" s="1"/>
  <c r="C41" i="12" s="1"/>
  <c r="D41" i="12" s="1"/>
  <c r="BX16" i="12"/>
  <c r="BT16" i="12"/>
  <c r="BT20" i="12" s="1"/>
  <c r="C40" i="12" s="1"/>
  <c r="BR16" i="12"/>
  <c r="BN16" i="12"/>
  <c r="BN20" i="12" s="1"/>
  <c r="C39" i="12" s="1"/>
  <c r="D39" i="12" s="1"/>
  <c r="BL16" i="12"/>
  <c r="BH16" i="12"/>
  <c r="BH20" i="12" s="1"/>
  <c r="C38" i="12" s="1"/>
  <c r="D38" i="12" s="1"/>
  <c r="BF16" i="12"/>
  <c r="BB16" i="12"/>
  <c r="BB20" i="12" s="1"/>
  <c r="C37" i="12" s="1"/>
  <c r="D37" i="12" s="1"/>
  <c r="AZ16" i="12"/>
  <c r="AV16" i="12"/>
  <c r="AV20" i="12" s="1"/>
  <c r="C36" i="12" s="1"/>
  <c r="AT16" i="12"/>
  <c r="AP16" i="12"/>
  <c r="AP20" i="12" s="1"/>
  <c r="C35" i="12" s="1"/>
  <c r="D35" i="12" s="1"/>
  <c r="AN16" i="12"/>
  <c r="AJ16" i="12"/>
  <c r="AJ20" i="12" s="1"/>
  <c r="C34" i="12" s="1"/>
  <c r="D34" i="12" s="1"/>
  <c r="AH16" i="12"/>
  <c r="AJ24" i="12" s="1"/>
  <c r="AD16" i="12"/>
  <c r="AD20" i="12" s="1"/>
  <c r="C33" i="12" s="1"/>
  <c r="AB16" i="12"/>
  <c r="X16" i="12"/>
  <c r="X20" i="12" s="1"/>
  <c r="C32" i="12" s="1"/>
  <c r="D32" i="12" s="1"/>
  <c r="V16" i="12"/>
  <c r="R16" i="12"/>
  <c r="R20" i="12" s="1"/>
  <c r="C31" i="12" s="1"/>
  <c r="D31" i="12" s="1"/>
  <c r="P16" i="12"/>
  <c r="L16" i="12"/>
  <c r="L20" i="12" s="1"/>
  <c r="C30" i="12" s="1"/>
  <c r="J16" i="12"/>
  <c r="D16" i="12"/>
  <c r="F20" i="54"/>
  <c r="C29" i="54" s="1"/>
  <c r="CL16" i="54"/>
  <c r="CL20" i="54" s="1"/>
  <c r="C43" i="54" s="1"/>
  <c r="D43" i="54" s="1"/>
  <c r="CJ16" i="54"/>
  <c r="CF16" i="54"/>
  <c r="CF20" i="54" s="1"/>
  <c r="C42" i="54" s="1"/>
  <c r="D42" i="54" s="1"/>
  <c r="CD16" i="54"/>
  <c r="BZ16" i="54"/>
  <c r="BZ20" i="54" s="1"/>
  <c r="C41" i="54" s="1"/>
  <c r="D41" i="54" s="1"/>
  <c r="BX16" i="54"/>
  <c r="BT16" i="54"/>
  <c r="BT20" i="54" s="1"/>
  <c r="C40" i="54" s="1"/>
  <c r="D40" i="54" s="1"/>
  <c r="BR16" i="54"/>
  <c r="E40" i="54" s="1"/>
  <c r="F40" i="54" s="1"/>
  <c r="BN16" i="54"/>
  <c r="BN20" i="54" s="1"/>
  <c r="C39" i="54" s="1"/>
  <c r="D39" i="54" s="1"/>
  <c r="BL16" i="54"/>
  <c r="E39" i="54" s="1"/>
  <c r="F39" i="54" s="1"/>
  <c r="BH16" i="54"/>
  <c r="BH20" i="54" s="1"/>
  <c r="C38" i="54" s="1"/>
  <c r="D38" i="54" s="1"/>
  <c r="BF16" i="54"/>
  <c r="BH24" i="54" s="1"/>
  <c r="BB16" i="54"/>
  <c r="BB20" i="54" s="1"/>
  <c r="C37" i="54" s="1"/>
  <c r="D37" i="54" s="1"/>
  <c r="AZ16" i="54"/>
  <c r="E37" i="54" s="1"/>
  <c r="F37" i="54" s="1"/>
  <c r="AV16" i="54"/>
  <c r="AV20" i="54" s="1"/>
  <c r="C36" i="54" s="1"/>
  <c r="D36" i="54" s="1"/>
  <c r="AT16" i="54"/>
  <c r="AV24" i="54" s="1"/>
  <c r="AP16" i="54"/>
  <c r="AP20" i="54" s="1"/>
  <c r="C35" i="54" s="1"/>
  <c r="D35" i="54" s="1"/>
  <c r="AN16" i="54"/>
  <c r="E35" i="54" s="1"/>
  <c r="F35" i="54" s="1"/>
  <c r="AJ16" i="54"/>
  <c r="AJ20" i="54" s="1"/>
  <c r="C34" i="54" s="1"/>
  <c r="D34" i="54" s="1"/>
  <c r="AH16" i="54"/>
  <c r="AJ24" i="54" s="1"/>
  <c r="AD16" i="54"/>
  <c r="AD20" i="54" s="1"/>
  <c r="C33" i="54" s="1"/>
  <c r="D33" i="54" s="1"/>
  <c r="AB16" i="54"/>
  <c r="E33" i="54" s="1"/>
  <c r="F33" i="54" s="1"/>
  <c r="X16" i="54"/>
  <c r="X20" i="54" s="1"/>
  <c r="C32" i="54" s="1"/>
  <c r="D32" i="54" s="1"/>
  <c r="V16" i="54"/>
  <c r="X24" i="54" s="1"/>
  <c r="R16" i="54"/>
  <c r="R20" i="54" s="1"/>
  <c r="C31" i="54" s="1"/>
  <c r="D31" i="54" s="1"/>
  <c r="P16" i="54"/>
  <c r="E31" i="54" s="1"/>
  <c r="F31" i="54" s="1"/>
  <c r="L16" i="54"/>
  <c r="L20" i="54" s="1"/>
  <c r="C30" i="54" s="1"/>
  <c r="D30" i="54" s="1"/>
  <c r="J16" i="54"/>
  <c r="L24" i="54" s="1"/>
  <c r="D16" i="54"/>
  <c r="F20" i="9"/>
  <c r="C29" i="9" s="1"/>
  <c r="CL16" i="9"/>
  <c r="CL20" i="9" s="1"/>
  <c r="C43" i="9" s="1"/>
  <c r="D43" i="9" s="1"/>
  <c r="CJ16" i="9"/>
  <c r="CF16" i="9"/>
  <c r="CF20" i="9" s="1"/>
  <c r="C42" i="9" s="1"/>
  <c r="CD16" i="9"/>
  <c r="BZ16" i="9"/>
  <c r="BZ20" i="9" s="1"/>
  <c r="C41" i="9" s="1"/>
  <c r="D41" i="9" s="1"/>
  <c r="BX16" i="9"/>
  <c r="BT16" i="9"/>
  <c r="BT20" i="9" s="1"/>
  <c r="C40" i="9" s="1"/>
  <c r="D40" i="9" s="1"/>
  <c r="BR16" i="9"/>
  <c r="BN16" i="9"/>
  <c r="BN20" i="9" s="1"/>
  <c r="C39" i="9" s="1"/>
  <c r="BL16" i="9"/>
  <c r="BH16" i="9"/>
  <c r="BH20" i="9" s="1"/>
  <c r="C38" i="9" s="1"/>
  <c r="BF16" i="9"/>
  <c r="BB16" i="9"/>
  <c r="BB20" i="9" s="1"/>
  <c r="C37" i="9" s="1"/>
  <c r="D37" i="9" s="1"/>
  <c r="AZ16" i="9"/>
  <c r="AV16" i="9"/>
  <c r="AV20" i="9" s="1"/>
  <c r="C36" i="9" s="1"/>
  <c r="D36" i="9" s="1"/>
  <c r="AT16" i="9"/>
  <c r="AP16" i="9"/>
  <c r="AP20" i="9" s="1"/>
  <c r="C35" i="9" s="1"/>
  <c r="D35" i="9" s="1"/>
  <c r="AN16" i="9"/>
  <c r="AJ16" i="9"/>
  <c r="AJ20" i="9" s="1"/>
  <c r="C34" i="9" s="1"/>
  <c r="D34" i="9" s="1"/>
  <c r="AH16" i="9"/>
  <c r="AD16" i="9"/>
  <c r="AD20" i="9" s="1"/>
  <c r="C33" i="9" s="1"/>
  <c r="D33" i="9" s="1"/>
  <c r="AB16" i="9"/>
  <c r="X16" i="9"/>
  <c r="X20" i="9" s="1"/>
  <c r="C32" i="9" s="1"/>
  <c r="V16" i="9"/>
  <c r="R16" i="9"/>
  <c r="R20" i="9" s="1"/>
  <c r="C31" i="9" s="1"/>
  <c r="D31" i="9" s="1"/>
  <c r="P16" i="9"/>
  <c r="L16" i="9"/>
  <c r="L20" i="9" s="1"/>
  <c r="C30" i="9" s="1"/>
  <c r="D30" i="9" s="1"/>
  <c r="J16" i="9"/>
  <c r="D16" i="9"/>
  <c r="F20" i="17"/>
  <c r="C29" i="17" s="1"/>
  <c r="CL16" i="17"/>
  <c r="CL20" i="17" s="1"/>
  <c r="C43" i="17" s="1"/>
  <c r="D43" i="17" s="1"/>
  <c r="CJ16" i="17"/>
  <c r="CF16" i="17"/>
  <c r="CF20" i="17" s="1"/>
  <c r="C42" i="17" s="1"/>
  <c r="D42" i="17" s="1"/>
  <c r="CD16" i="17"/>
  <c r="BZ16" i="17"/>
  <c r="BZ20" i="17" s="1"/>
  <c r="C41" i="17" s="1"/>
  <c r="D41" i="17" s="1"/>
  <c r="BX16" i="17"/>
  <c r="BT16" i="17"/>
  <c r="BT20" i="17" s="1"/>
  <c r="C40" i="17" s="1"/>
  <c r="D40" i="17" s="1"/>
  <c r="BR16" i="17"/>
  <c r="BN16" i="17"/>
  <c r="BN20" i="17" s="1"/>
  <c r="C39" i="17" s="1"/>
  <c r="D39" i="17" s="1"/>
  <c r="BL16" i="17"/>
  <c r="BH16" i="17"/>
  <c r="BH20" i="17" s="1"/>
  <c r="C38" i="17" s="1"/>
  <c r="D38" i="17" s="1"/>
  <c r="BF16" i="17"/>
  <c r="BH24" i="17" s="1"/>
  <c r="BB16" i="17"/>
  <c r="BB20" i="17" s="1"/>
  <c r="C37" i="17" s="1"/>
  <c r="D37" i="17" s="1"/>
  <c r="AZ16" i="17"/>
  <c r="AV16" i="17"/>
  <c r="AV20" i="17" s="1"/>
  <c r="C36" i="17" s="1"/>
  <c r="D36" i="17" s="1"/>
  <c r="AT16" i="17"/>
  <c r="AP16" i="17"/>
  <c r="AP20" i="17" s="1"/>
  <c r="C35" i="17" s="1"/>
  <c r="D35" i="17" s="1"/>
  <c r="AN16" i="17"/>
  <c r="AJ16" i="17"/>
  <c r="AJ20" i="17" s="1"/>
  <c r="C34" i="17" s="1"/>
  <c r="D34" i="17" s="1"/>
  <c r="AH16" i="17"/>
  <c r="AJ24" i="17" s="1"/>
  <c r="AD16" i="17"/>
  <c r="AD20" i="17" s="1"/>
  <c r="C33" i="17" s="1"/>
  <c r="D33" i="17" s="1"/>
  <c r="AB16" i="17"/>
  <c r="E33" i="17" s="1"/>
  <c r="F33" i="17" s="1"/>
  <c r="X16" i="17"/>
  <c r="X20" i="17" s="1"/>
  <c r="C32" i="17" s="1"/>
  <c r="D32" i="17" s="1"/>
  <c r="V16" i="17"/>
  <c r="R16" i="17"/>
  <c r="R20" i="17" s="1"/>
  <c r="C31" i="17" s="1"/>
  <c r="P16" i="17"/>
  <c r="L16" i="17"/>
  <c r="L20" i="17" s="1"/>
  <c r="C30" i="17" s="1"/>
  <c r="D30" i="17" s="1"/>
  <c r="J16" i="17"/>
  <c r="D16" i="17"/>
  <c r="F20" i="7"/>
  <c r="C29" i="7" s="1"/>
  <c r="CL16" i="7"/>
  <c r="CL20" i="7" s="1"/>
  <c r="C43" i="7" s="1"/>
  <c r="D43" i="7" s="1"/>
  <c r="CJ16" i="7"/>
  <c r="CF16" i="7"/>
  <c r="CF20" i="7" s="1"/>
  <c r="C42" i="7" s="1"/>
  <c r="D42" i="7" s="1"/>
  <c r="CD16" i="7"/>
  <c r="BZ16" i="7"/>
  <c r="BZ20" i="7" s="1"/>
  <c r="C41" i="7" s="1"/>
  <c r="D41" i="7" s="1"/>
  <c r="BX16" i="7"/>
  <c r="BT16" i="7"/>
  <c r="BT20" i="7" s="1"/>
  <c r="C40" i="7" s="1"/>
  <c r="D40" i="7" s="1"/>
  <c r="BR16" i="7"/>
  <c r="BN16" i="7"/>
  <c r="BN20" i="7" s="1"/>
  <c r="C39" i="7" s="1"/>
  <c r="D39" i="7" s="1"/>
  <c r="BL16" i="7"/>
  <c r="BH16" i="7"/>
  <c r="BH20" i="7" s="1"/>
  <c r="C38" i="7" s="1"/>
  <c r="D38" i="7" s="1"/>
  <c r="BF16" i="7"/>
  <c r="BB16" i="7"/>
  <c r="BB20" i="7" s="1"/>
  <c r="C37" i="7" s="1"/>
  <c r="AZ16" i="7"/>
  <c r="AV16" i="7"/>
  <c r="AV20" i="7" s="1"/>
  <c r="C36" i="7" s="1"/>
  <c r="D36" i="7" s="1"/>
  <c r="AT16" i="7"/>
  <c r="AP16" i="7"/>
  <c r="AP20" i="7" s="1"/>
  <c r="C35" i="7" s="1"/>
  <c r="D35" i="7" s="1"/>
  <c r="AN16" i="7"/>
  <c r="AJ16" i="7"/>
  <c r="AJ20" i="7" s="1"/>
  <c r="C34" i="7" s="1"/>
  <c r="AH16" i="7"/>
  <c r="AD16" i="7"/>
  <c r="AD20" i="7" s="1"/>
  <c r="C33" i="7" s="1"/>
  <c r="AB16" i="7"/>
  <c r="X16" i="7"/>
  <c r="X20" i="7" s="1"/>
  <c r="C32" i="7" s="1"/>
  <c r="D32" i="7" s="1"/>
  <c r="V16" i="7"/>
  <c r="R16" i="7"/>
  <c r="R20" i="7" s="1"/>
  <c r="C31" i="7" s="1"/>
  <c r="P16" i="7"/>
  <c r="L16" i="7"/>
  <c r="L20" i="7" s="1"/>
  <c r="C30" i="7" s="1"/>
  <c r="J16" i="7"/>
  <c r="D16" i="7"/>
  <c r="F20" i="14"/>
  <c r="C29" i="14" s="1"/>
  <c r="CL16" i="14"/>
  <c r="CL20" i="14" s="1"/>
  <c r="C43" i="14" s="1"/>
  <c r="D43" i="14" s="1"/>
  <c r="CJ16" i="14"/>
  <c r="CL22" i="14" s="1"/>
  <c r="CF16" i="14"/>
  <c r="CF20" i="14" s="1"/>
  <c r="C42" i="14" s="1"/>
  <c r="CD16" i="14"/>
  <c r="BZ16" i="14"/>
  <c r="BZ20" i="14" s="1"/>
  <c r="C41" i="14" s="1"/>
  <c r="D41" i="14" s="1"/>
  <c r="BX16" i="14"/>
  <c r="BT16" i="14"/>
  <c r="BT20" i="14" s="1"/>
  <c r="C40" i="14" s="1"/>
  <c r="D40" i="14" s="1"/>
  <c r="BR16" i="14"/>
  <c r="BN16" i="14"/>
  <c r="BN20" i="14" s="1"/>
  <c r="C39" i="14" s="1"/>
  <c r="D39" i="14" s="1"/>
  <c r="BL16" i="14"/>
  <c r="BN24" i="14" s="1"/>
  <c r="BH16" i="14"/>
  <c r="BH20" i="14" s="1"/>
  <c r="C38" i="14" s="1"/>
  <c r="BF16" i="14"/>
  <c r="BB16" i="14"/>
  <c r="BB20" i="14" s="1"/>
  <c r="C37" i="14" s="1"/>
  <c r="AZ16" i="14"/>
  <c r="AV16" i="14"/>
  <c r="AV20" i="14" s="1"/>
  <c r="C36" i="14" s="1"/>
  <c r="D36" i="14" s="1"/>
  <c r="AT16" i="14"/>
  <c r="AP16" i="14"/>
  <c r="AP20" i="14" s="1"/>
  <c r="C35" i="14" s="1"/>
  <c r="D35" i="14" s="1"/>
  <c r="AN16" i="14"/>
  <c r="AJ16" i="14"/>
  <c r="AJ20" i="14" s="1"/>
  <c r="C34" i="14" s="1"/>
  <c r="D34" i="14" s="1"/>
  <c r="AH16" i="14"/>
  <c r="AD16" i="14"/>
  <c r="AD20" i="14" s="1"/>
  <c r="C33" i="14" s="1"/>
  <c r="D33" i="14" s="1"/>
  <c r="AB16" i="14"/>
  <c r="X16" i="14"/>
  <c r="X20" i="14" s="1"/>
  <c r="C32" i="14" s="1"/>
  <c r="D32" i="14" s="1"/>
  <c r="V16" i="14"/>
  <c r="R16" i="14"/>
  <c r="R20" i="14" s="1"/>
  <c r="C31" i="14" s="1"/>
  <c r="D31" i="14" s="1"/>
  <c r="P16" i="14"/>
  <c r="L16" i="14"/>
  <c r="L20" i="14" s="1"/>
  <c r="C30" i="14" s="1"/>
  <c r="J16" i="14"/>
  <c r="D16" i="14"/>
  <c r="F20" i="51"/>
  <c r="C29" i="51" s="1"/>
  <c r="CL16" i="51"/>
  <c r="CL20" i="51" s="1"/>
  <c r="C43" i="51" s="1"/>
  <c r="CJ16" i="51"/>
  <c r="CF16" i="51"/>
  <c r="CF20" i="51" s="1"/>
  <c r="C42" i="51" s="1"/>
  <c r="D42" i="51" s="1"/>
  <c r="CD16" i="51"/>
  <c r="E42" i="51" s="1"/>
  <c r="F42" i="51" s="1"/>
  <c r="BZ16" i="51"/>
  <c r="BZ20" i="51" s="1"/>
  <c r="C41" i="51" s="1"/>
  <c r="D41" i="51" s="1"/>
  <c r="BX16" i="51"/>
  <c r="BT16" i="51"/>
  <c r="BT20" i="51" s="1"/>
  <c r="C40" i="51" s="1"/>
  <c r="BR16" i="51"/>
  <c r="BN16" i="51"/>
  <c r="BN20" i="51" s="1"/>
  <c r="C39" i="51" s="1"/>
  <c r="D39" i="51" s="1"/>
  <c r="BL16" i="51"/>
  <c r="BH16" i="51"/>
  <c r="BH20" i="51" s="1"/>
  <c r="C38" i="51" s="1"/>
  <c r="D38" i="51" s="1"/>
  <c r="BF16" i="51"/>
  <c r="BB16" i="51"/>
  <c r="BB20" i="51" s="1"/>
  <c r="C37" i="51" s="1"/>
  <c r="D37" i="51" s="1"/>
  <c r="AZ16" i="51"/>
  <c r="AV16" i="51"/>
  <c r="AV20" i="51" s="1"/>
  <c r="C36" i="51" s="1"/>
  <c r="D36" i="51" s="1"/>
  <c r="AT16" i="51"/>
  <c r="AP16" i="51"/>
  <c r="AP20" i="51" s="1"/>
  <c r="C35" i="51" s="1"/>
  <c r="D35" i="51" s="1"/>
  <c r="AN16" i="51"/>
  <c r="AJ16" i="51"/>
  <c r="AJ20" i="51" s="1"/>
  <c r="C34" i="51" s="1"/>
  <c r="D34" i="51" s="1"/>
  <c r="AH16" i="51"/>
  <c r="AD16" i="51"/>
  <c r="AD20" i="51" s="1"/>
  <c r="C33" i="51" s="1"/>
  <c r="AB16" i="51"/>
  <c r="X16" i="51"/>
  <c r="X20" i="51" s="1"/>
  <c r="C32" i="51" s="1"/>
  <c r="D32" i="51" s="1"/>
  <c r="V16" i="51"/>
  <c r="X24" i="51" s="1"/>
  <c r="R16" i="51"/>
  <c r="R20" i="51" s="1"/>
  <c r="C31" i="51" s="1"/>
  <c r="D31" i="51" s="1"/>
  <c r="P16" i="51"/>
  <c r="L16" i="51"/>
  <c r="L20" i="51" s="1"/>
  <c r="C30" i="51" s="1"/>
  <c r="D30" i="51" s="1"/>
  <c r="J16" i="51"/>
  <c r="D16" i="51"/>
  <c r="E43" i="41"/>
  <c r="F43" i="41" s="1"/>
  <c r="E38" i="41"/>
  <c r="F38" i="41" s="1"/>
  <c r="AP24" i="41"/>
  <c r="X22" i="41"/>
  <c r="F20" i="41"/>
  <c r="C29" i="41" s="1"/>
  <c r="CL16" i="41"/>
  <c r="CL20" i="41" s="1"/>
  <c r="C43" i="41" s="1"/>
  <c r="D43" i="41" s="1"/>
  <c r="CJ16" i="41"/>
  <c r="CL22" i="41" s="1"/>
  <c r="CF16" i="41"/>
  <c r="CF20" i="41" s="1"/>
  <c r="C42" i="41" s="1"/>
  <c r="D42" i="41" s="1"/>
  <c r="CD16" i="41"/>
  <c r="E42" i="41" s="1"/>
  <c r="F42" i="41" s="1"/>
  <c r="BZ16" i="41"/>
  <c r="BZ20" i="41" s="1"/>
  <c r="C41" i="41" s="1"/>
  <c r="D41" i="41" s="1"/>
  <c r="BX16" i="41"/>
  <c r="BZ22" i="41" s="1"/>
  <c r="BT16" i="41"/>
  <c r="BT20" i="41" s="1"/>
  <c r="C40" i="41" s="1"/>
  <c r="D40" i="41" s="1"/>
  <c r="BR16" i="41"/>
  <c r="E40" i="41" s="1"/>
  <c r="F40" i="41" s="1"/>
  <c r="BN16" i="41"/>
  <c r="BN20" i="41" s="1"/>
  <c r="C39" i="41" s="1"/>
  <c r="D39" i="41" s="1"/>
  <c r="BL16" i="41"/>
  <c r="E39" i="41" s="1"/>
  <c r="F39" i="41" s="1"/>
  <c r="BH16" i="41"/>
  <c r="BH20" i="41" s="1"/>
  <c r="C38" i="41" s="1"/>
  <c r="D38" i="41" s="1"/>
  <c r="BF16" i="41"/>
  <c r="BH24" i="41" s="1"/>
  <c r="BB16" i="41"/>
  <c r="BB20" i="41" s="1"/>
  <c r="C37" i="41" s="1"/>
  <c r="D37" i="41" s="1"/>
  <c r="AZ16" i="41"/>
  <c r="E37" i="41" s="1"/>
  <c r="F37" i="41" s="1"/>
  <c r="AV16" i="41"/>
  <c r="AV20" i="41" s="1"/>
  <c r="C36" i="41" s="1"/>
  <c r="D36" i="41" s="1"/>
  <c r="AT16" i="41"/>
  <c r="AV24" i="41" s="1"/>
  <c r="AP16" i="41"/>
  <c r="AP20" i="41" s="1"/>
  <c r="C35" i="41" s="1"/>
  <c r="D35" i="41" s="1"/>
  <c r="AN16" i="41"/>
  <c r="E35" i="41" s="1"/>
  <c r="F35" i="41" s="1"/>
  <c r="AJ16" i="41"/>
  <c r="AJ20" i="41" s="1"/>
  <c r="C34" i="41" s="1"/>
  <c r="D34" i="41" s="1"/>
  <c r="AH16" i="41"/>
  <c r="AJ24" i="41" s="1"/>
  <c r="AD16" i="41"/>
  <c r="AD20" i="41" s="1"/>
  <c r="C33" i="41" s="1"/>
  <c r="D33" i="41" s="1"/>
  <c r="AB16" i="41"/>
  <c r="E33" i="41" s="1"/>
  <c r="F33" i="41" s="1"/>
  <c r="X16" i="41"/>
  <c r="X20" i="41" s="1"/>
  <c r="C32" i="41" s="1"/>
  <c r="D32" i="41" s="1"/>
  <c r="V16" i="41"/>
  <c r="X24" i="41" s="1"/>
  <c r="R16" i="41"/>
  <c r="R20" i="41" s="1"/>
  <c r="C31" i="41" s="1"/>
  <c r="D31" i="41" s="1"/>
  <c r="P16" i="41"/>
  <c r="E31" i="41" s="1"/>
  <c r="F31" i="41" s="1"/>
  <c r="L16" i="41"/>
  <c r="L20" i="41" s="1"/>
  <c r="C30" i="41" s="1"/>
  <c r="D30" i="41" s="1"/>
  <c r="J16" i="41"/>
  <c r="L24" i="41" s="1"/>
  <c r="D16" i="41"/>
  <c r="CC15" i="10"/>
  <c r="CC14" i="10"/>
  <c r="CC13" i="10"/>
  <c r="CC12" i="10"/>
  <c r="CC11" i="10"/>
  <c r="CC10" i="10"/>
  <c r="CC9" i="10"/>
  <c r="CC8" i="10"/>
  <c r="CC7" i="10"/>
  <c r="BQ15" i="10"/>
  <c r="BQ14" i="10"/>
  <c r="BQ13" i="10"/>
  <c r="BQ12" i="10"/>
  <c r="BQ11" i="10"/>
  <c r="BQ10" i="10"/>
  <c r="BQ9" i="10"/>
  <c r="BQ8" i="10"/>
  <c r="BQ7" i="10"/>
  <c r="BE15" i="10"/>
  <c r="BE14" i="10"/>
  <c r="BE13" i="10"/>
  <c r="BE12" i="10"/>
  <c r="BE11" i="10"/>
  <c r="BE10" i="10"/>
  <c r="BE9" i="10"/>
  <c r="BE8" i="10"/>
  <c r="BE7" i="10"/>
  <c r="AS15" i="10"/>
  <c r="AS14" i="10"/>
  <c r="AS13" i="10"/>
  <c r="AS12" i="10"/>
  <c r="AS11" i="10"/>
  <c r="AS10" i="10"/>
  <c r="AS9" i="10"/>
  <c r="AS8" i="10"/>
  <c r="AG15" i="10"/>
  <c r="AG14" i="10"/>
  <c r="AG13" i="10"/>
  <c r="AG12" i="10"/>
  <c r="AG11" i="10"/>
  <c r="AG10" i="10"/>
  <c r="AG9" i="10"/>
  <c r="AG8" i="10"/>
  <c r="AG7" i="10"/>
  <c r="U15" i="10"/>
  <c r="U14" i="10"/>
  <c r="U13" i="10"/>
  <c r="U12" i="10"/>
  <c r="U11" i="10"/>
  <c r="U10" i="10"/>
  <c r="U9" i="10"/>
  <c r="U8" i="10"/>
  <c r="U7" i="10"/>
  <c r="W7" i="10" s="1"/>
  <c r="CI15" i="10"/>
  <c r="CI14" i="10"/>
  <c r="CI13" i="10"/>
  <c r="CI12" i="10"/>
  <c r="CI11" i="10"/>
  <c r="CI10" i="10"/>
  <c r="CI9" i="10"/>
  <c r="CI8" i="10"/>
  <c r="CI7" i="10"/>
  <c r="BW15" i="10"/>
  <c r="BW14" i="10"/>
  <c r="BW13" i="10"/>
  <c r="BW12" i="10"/>
  <c r="BW11" i="10"/>
  <c r="BW10" i="10"/>
  <c r="BW9" i="10"/>
  <c r="BW8" i="10"/>
  <c r="BW7" i="10"/>
  <c r="BK15" i="10"/>
  <c r="BK14" i="10"/>
  <c r="BK13" i="10"/>
  <c r="BK12" i="10"/>
  <c r="BK11" i="10"/>
  <c r="BK10" i="10"/>
  <c r="BK9" i="10"/>
  <c r="BK8" i="10"/>
  <c r="BK7" i="10"/>
  <c r="AY15" i="10"/>
  <c r="AY14" i="10"/>
  <c r="AY13" i="10"/>
  <c r="AY12" i="10"/>
  <c r="AY11" i="10"/>
  <c r="AY10" i="10"/>
  <c r="AY9" i="10"/>
  <c r="AY8" i="10"/>
  <c r="AY7" i="10"/>
  <c r="AM15" i="10"/>
  <c r="AM14" i="10"/>
  <c r="AM13" i="10"/>
  <c r="AM12" i="10"/>
  <c r="AM11" i="10"/>
  <c r="AM10" i="10"/>
  <c r="AM9" i="10"/>
  <c r="AM8" i="10"/>
  <c r="AM7" i="10"/>
  <c r="AA15" i="10"/>
  <c r="AA14" i="10"/>
  <c r="AA13" i="10"/>
  <c r="AA12" i="10"/>
  <c r="AA11" i="10"/>
  <c r="AA10" i="10"/>
  <c r="AA9" i="10"/>
  <c r="AA8" i="10"/>
  <c r="O15" i="10"/>
  <c r="O14" i="10"/>
  <c r="O13" i="10"/>
  <c r="O12" i="10"/>
  <c r="O11" i="10"/>
  <c r="O10" i="10"/>
  <c r="O9" i="10"/>
  <c r="O8" i="10"/>
  <c r="O7" i="10"/>
  <c r="I15" i="10"/>
  <c r="I14" i="10"/>
  <c r="I13" i="10"/>
  <c r="I12" i="10"/>
  <c r="I11" i="10"/>
  <c r="I10" i="10"/>
  <c r="I9" i="10"/>
  <c r="I8" i="10"/>
  <c r="C8" i="10"/>
  <c r="C9" i="10"/>
  <c r="C10" i="10"/>
  <c r="C11" i="10"/>
  <c r="C12" i="10"/>
  <c r="C13" i="10"/>
  <c r="C14" i="10"/>
  <c r="C15" i="10"/>
  <c r="C7" i="10"/>
  <c r="E7" i="10" s="1"/>
  <c r="D4" i="10"/>
  <c r="F64" i="3"/>
  <c r="B9" i="1"/>
  <c r="M66" i="3"/>
  <c r="M64" i="3"/>
  <c r="I68" i="3"/>
  <c r="E42" i="9" l="1"/>
  <c r="F42" i="9" s="1"/>
  <c r="E42" i="20"/>
  <c r="F42" i="20" s="1"/>
  <c r="E42" i="17"/>
  <c r="F42" i="17" s="1"/>
  <c r="E42" i="7"/>
  <c r="F42" i="7" s="1"/>
  <c r="E42" i="13"/>
  <c r="F42" i="13" s="1"/>
  <c r="E42" i="54"/>
  <c r="F42" i="54" s="1"/>
  <c r="E42" i="12"/>
  <c r="F42" i="12" s="1"/>
  <c r="C48" i="64"/>
  <c r="C50" i="64"/>
  <c r="C51" i="64"/>
  <c r="C52" i="64"/>
  <c r="C47" i="64"/>
  <c r="C49" i="64"/>
  <c r="CE12" i="57"/>
  <c r="E40" i="9"/>
  <c r="F40" i="9" s="1"/>
  <c r="E40" i="7"/>
  <c r="F40" i="7" s="1"/>
  <c r="E40" i="51"/>
  <c r="F40" i="51" s="1"/>
  <c r="E40" i="17"/>
  <c r="F40" i="17" s="1"/>
  <c r="E40" i="20"/>
  <c r="F40" i="20" s="1"/>
  <c r="E40" i="13"/>
  <c r="F40" i="13" s="1"/>
  <c r="E40" i="12"/>
  <c r="F40" i="12" s="1"/>
  <c r="F39" i="20"/>
  <c r="E39" i="7"/>
  <c r="F39" i="7" s="1"/>
  <c r="E39" i="29"/>
  <c r="F39" i="29" s="1"/>
  <c r="E39" i="51"/>
  <c r="F39" i="51" s="1"/>
  <c r="E39" i="9"/>
  <c r="F39" i="9" s="1"/>
  <c r="E39" i="13"/>
  <c r="E39" i="17"/>
  <c r="F39" i="17" s="1"/>
  <c r="E39" i="12"/>
  <c r="F39" i="12" s="1"/>
  <c r="BH24" i="20"/>
  <c r="BH24" i="7"/>
  <c r="BH24" i="13"/>
  <c r="BH24" i="51"/>
  <c r="BH24" i="9"/>
  <c r="BH24" i="12"/>
  <c r="E37" i="13"/>
  <c r="F37" i="13" s="1"/>
  <c r="E37" i="17"/>
  <c r="F37" i="17" s="1"/>
  <c r="E37" i="51"/>
  <c r="F37" i="51" s="1"/>
  <c r="E37" i="9"/>
  <c r="F37" i="9" s="1"/>
  <c r="E37" i="7"/>
  <c r="E37" i="20"/>
  <c r="F37" i="20" s="1"/>
  <c r="BB24" i="14"/>
  <c r="E37" i="12"/>
  <c r="F37" i="12" s="1"/>
  <c r="AV24" i="14"/>
  <c r="AV24" i="17"/>
  <c r="AV24" i="9"/>
  <c r="AV24" i="13"/>
  <c r="AV24" i="51"/>
  <c r="AV24" i="7"/>
  <c r="AV24" i="12"/>
  <c r="B139" i="60"/>
  <c r="AS13" i="60"/>
  <c r="AR14" i="60"/>
  <c r="C53" i="63"/>
  <c r="C138" i="60"/>
  <c r="AU12" i="60"/>
  <c r="E35" i="17"/>
  <c r="F35" i="17" s="1"/>
  <c r="E35" i="20"/>
  <c r="F35" i="20" s="1"/>
  <c r="AP24" i="14"/>
  <c r="E35" i="7"/>
  <c r="F35" i="7" s="1"/>
  <c r="E35" i="13"/>
  <c r="F35" i="13" s="1"/>
  <c r="E35" i="9"/>
  <c r="F35" i="9" s="1"/>
  <c r="E35" i="51"/>
  <c r="F35" i="51" s="1"/>
  <c r="E35" i="12"/>
  <c r="F35" i="12" s="1"/>
  <c r="AJ24" i="9"/>
  <c r="AJ24" i="13"/>
  <c r="AJ24" i="51"/>
  <c r="AJ24" i="7"/>
  <c r="X22" i="62"/>
  <c r="I92" i="62"/>
  <c r="C49" i="62" s="1"/>
  <c r="I94" i="62"/>
  <c r="C51" i="62" s="1"/>
  <c r="I95" i="62"/>
  <c r="C52" i="62" s="1"/>
  <c r="I91" i="62"/>
  <c r="C48" i="62" s="1"/>
  <c r="I93" i="62"/>
  <c r="C50" i="62" s="1"/>
  <c r="I90" i="62"/>
  <c r="C47" i="62" s="1"/>
  <c r="E33" i="9"/>
  <c r="F33" i="9" s="1"/>
  <c r="AD24" i="14"/>
  <c r="E33" i="51"/>
  <c r="F33" i="51" s="1"/>
  <c r="E33" i="7"/>
  <c r="F33" i="7" s="1"/>
  <c r="E33" i="13"/>
  <c r="F33" i="13" s="1"/>
  <c r="E33" i="12"/>
  <c r="F33" i="12" s="1"/>
  <c r="X24" i="17"/>
  <c r="X24" i="14"/>
  <c r="X24" i="9"/>
  <c r="X24" i="7"/>
  <c r="X24" i="13"/>
  <c r="X24" i="12"/>
  <c r="C182" i="60"/>
  <c r="BS12" i="60"/>
  <c r="C61" i="61"/>
  <c r="E12" i="61"/>
  <c r="C105" i="61"/>
  <c r="AC12" i="61"/>
  <c r="C13" i="61"/>
  <c r="B14" i="61"/>
  <c r="B62" i="61"/>
  <c r="BQ13" i="60"/>
  <c r="BP14" i="60"/>
  <c r="B183" i="60"/>
  <c r="B106" i="61"/>
  <c r="Z14" i="61"/>
  <c r="AA13" i="61"/>
  <c r="C84" i="61"/>
  <c r="Q13" i="61"/>
  <c r="B151" i="61"/>
  <c r="AX15" i="61"/>
  <c r="AY14" i="61"/>
  <c r="C94" i="60"/>
  <c r="W12" i="60"/>
  <c r="B85" i="61"/>
  <c r="N15" i="61"/>
  <c r="O14" i="61"/>
  <c r="B139" i="61"/>
  <c r="AR14" i="61"/>
  <c r="AS13" i="61"/>
  <c r="B205" i="61"/>
  <c r="CB14" i="61"/>
  <c r="CC13" i="61"/>
  <c r="BV15" i="61"/>
  <c r="BW14" i="61"/>
  <c r="B195" i="61"/>
  <c r="B73" i="61"/>
  <c r="H14" i="61"/>
  <c r="I13" i="61"/>
  <c r="Q12" i="60"/>
  <c r="C83" i="60"/>
  <c r="C116" i="61"/>
  <c r="AI12" i="61"/>
  <c r="W13" i="61"/>
  <c r="C95" i="61"/>
  <c r="E95" i="61" s="1"/>
  <c r="B161" i="61"/>
  <c r="BD14" i="61"/>
  <c r="BE13" i="61"/>
  <c r="C127" i="61"/>
  <c r="AO12" i="61"/>
  <c r="C172" i="61"/>
  <c r="BM13" i="61"/>
  <c r="C72" i="61"/>
  <c r="K12" i="61"/>
  <c r="C215" i="61"/>
  <c r="CK12" i="61"/>
  <c r="B95" i="60"/>
  <c r="U13" i="60"/>
  <c r="T14" i="60"/>
  <c r="C138" i="61"/>
  <c r="AU12" i="61"/>
  <c r="B183" i="61"/>
  <c r="BP14" i="61"/>
  <c r="BQ13" i="61"/>
  <c r="C160" i="61"/>
  <c r="BG12" i="61"/>
  <c r="C182" i="61"/>
  <c r="BS12" i="61"/>
  <c r="B117" i="61"/>
  <c r="AG13" i="61"/>
  <c r="AF14" i="61"/>
  <c r="B96" i="61"/>
  <c r="T15" i="61"/>
  <c r="U14" i="61"/>
  <c r="C204" i="61"/>
  <c r="CE12" i="61"/>
  <c r="AL14" i="61"/>
  <c r="AM13" i="61"/>
  <c r="B128" i="61"/>
  <c r="C194" i="61"/>
  <c r="BY13" i="61"/>
  <c r="C150" i="61"/>
  <c r="BA13" i="61"/>
  <c r="B173" i="61"/>
  <c r="BJ15" i="61"/>
  <c r="BK14" i="61"/>
  <c r="CI13" i="61"/>
  <c r="CH14" i="61"/>
  <c r="B216" i="61"/>
  <c r="O13" i="60"/>
  <c r="B84" i="60"/>
  <c r="N14" i="60"/>
  <c r="R24" i="14"/>
  <c r="E31" i="7"/>
  <c r="F31" i="7" s="1"/>
  <c r="E31" i="51"/>
  <c r="F31" i="51" s="1"/>
  <c r="E31" i="9"/>
  <c r="F31" i="9" s="1"/>
  <c r="E31" i="13"/>
  <c r="F31" i="13" s="1"/>
  <c r="E31" i="17"/>
  <c r="F31" i="17" s="1"/>
  <c r="L24" i="9"/>
  <c r="L24" i="17"/>
  <c r="L24" i="13"/>
  <c r="L24" i="51"/>
  <c r="E31" i="12"/>
  <c r="F31" i="12" s="1"/>
  <c r="L24" i="12"/>
  <c r="AF14" i="57"/>
  <c r="AG13" i="57"/>
  <c r="B117" i="57"/>
  <c r="C105" i="60"/>
  <c r="AC12" i="60"/>
  <c r="B62" i="60"/>
  <c r="B14" i="60"/>
  <c r="C13" i="60"/>
  <c r="BY12" i="55"/>
  <c r="C160" i="60"/>
  <c r="BG12" i="60"/>
  <c r="B73" i="60"/>
  <c r="I13" i="60"/>
  <c r="H14" i="60"/>
  <c r="B194" i="60"/>
  <c r="BW13" i="60"/>
  <c r="BV14" i="60"/>
  <c r="C117" i="60"/>
  <c r="AI13" i="60"/>
  <c r="C172" i="60"/>
  <c r="BM13" i="60"/>
  <c r="B129" i="60"/>
  <c r="AL15" i="60"/>
  <c r="AM14" i="60"/>
  <c r="B205" i="60"/>
  <c r="CB14" i="60"/>
  <c r="CC13" i="60"/>
  <c r="B150" i="60"/>
  <c r="AX14" i="60"/>
  <c r="AY13" i="60"/>
  <c r="B217" i="60"/>
  <c r="CH15" i="60"/>
  <c r="CI14" i="60"/>
  <c r="K12" i="60"/>
  <c r="C72" i="60"/>
  <c r="E16" i="7"/>
  <c r="B161" i="60"/>
  <c r="BD14" i="60"/>
  <c r="BE13" i="60"/>
  <c r="AI12" i="57"/>
  <c r="C116" i="57"/>
  <c r="C193" i="60"/>
  <c r="BY12" i="60"/>
  <c r="C128" i="60"/>
  <c r="AO13" i="60"/>
  <c r="B106" i="60"/>
  <c r="AA13" i="60"/>
  <c r="Z14" i="60"/>
  <c r="C204" i="60"/>
  <c r="CE12" i="60"/>
  <c r="C61" i="60"/>
  <c r="E12" i="60"/>
  <c r="C149" i="60"/>
  <c r="BA12" i="60"/>
  <c r="B118" i="60"/>
  <c r="AF15" i="60"/>
  <c r="AG14" i="60"/>
  <c r="B173" i="60"/>
  <c r="BJ15" i="60"/>
  <c r="BK14" i="60"/>
  <c r="C216" i="60"/>
  <c r="CK13" i="60"/>
  <c r="F24" i="14"/>
  <c r="L24" i="7"/>
  <c r="B172" i="58"/>
  <c r="BJ14" i="58"/>
  <c r="BK13" i="58"/>
  <c r="B216" i="58"/>
  <c r="CH14" i="58"/>
  <c r="CI13" i="58"/>
  <c r="N14" i="58"/>
  <c r="O13" i="58"/>
  <c r="B84" i="58"/>
  <c r="C139" i="58"/>
  <c r="AU13" i="58"/>
  <c r="C116" i="58"/>
  <c r="AI12" i="58"/>
  <c r="C106" i="58"/>
  <c r="AC13" i="58"/>
  <c r="B62" i="58"/>
  <c r="C13" i="58"/>
  <c r="B14" i="58"/>
  <c r="C215" i="58"/>
  <c r="CK12" i="58"/>
  <c r="CE12" i="58"/>
  <c r="C204" i="58"/>
  <c r="B96" i="58"/>
  <c r="T15" i="58"/>
  <c r="U14" i="58"/>
  <c r="B128" i="58"/>
  <c r="AL14" i="58"/>
  <c r="AM13" i="58"/>
  <c r="B194" i="58"/>
  <c r="BV14" i="58"/>
  <c r="BW13" i="58"/>
  <c r="B107" i="58"/>
  <c r="Z15" i="58"/>
  <c r="AA14" i="58"/>
  <c r="C61" i="58"/>
  <c r="E12" i="58"/>
  <c r="CI13" i="57"/>
  <c r="CH14" i="57"/>
  <c r="B216" i="57"/>
  <c r="B184" i="58"/>
  <c r="BP15" i="58"/>
  <c r="BQ14" i="58"/>
  <c r="W13" i="58"/>
  <c r="C95" i="58"/>
  <c r="B117" i="58"/>
  <c r="AF14" i="58"/>
  <c r="AG13" i="58"/>
  <c r="B205" i="58"/>
  <c r="CB14" i="58"/>
  <c r="CC13" i="58"/>
  <c r="C149" i="58"/>
  <c r="BA12" i="58"/>
  <c r="C183" i="58"/>
  <c r="BS13" i="58"/>
  <c r="K12" i="58"/>
  <c r="C72" i="58"/>
  <c r="C127" i="58"/>
  <c r="AO12" i="58"/>
  <c r="C160" i="58"/>
  <c r="BG12" i="58"/>
  <c r="C193" i="58"/>
  <c r="BY12" i="58"/>
  <c r="C171" i="58"/>
  <c r="BM12" i="58"/>
  <c r="B150" i="58"/>
  <c r="AX14" i="58"/>
  <c r="AY13" i="58"/>
  <c r="C215" i="57"/>
  <c r="CK12" i="57"/>
  <c r="Q12" i="58"/>
  <c r="C83" i="58"/>
  <c r="H14" i="58"/>
  <c r="I13" i="58"/>
  <c r="B73" i="58"/>
  <c r="B140" i="58"/>
  <c r="AR15" i="58"/>
  <c r="AS14" i="58"/>
  <c r="B161" i="58"/>
  <c r="BD14" i="58"/>
  <c r="BE13" i="58"/>
  <c r="CB14" i="56"/>
  <c r="CC13" i="56"/>
  <c r="B205" i="56"/>
  <c r="B173" i="57"/>
  <c r="BJ15" i="57"/>
  <c r="BK14" i="57"/>
  <c r="C62" i="57"/>
  <c r="E13" i="57"/>
  <c r="B150" i="57"/>
  <c r="AX14" i="57"/>
  <c r="AY13" i="57"/>
  <c r="B95" i="57"/>
  <c r="U13" i="57"/>
  <c r="T14" i="57"/>
  <c r="C160" i="57"/>
  <c r="BG12" i="57"/>
  <c r="C83" i="57"/>
  <c r="E83" i="57" s="1"/>
  <c r="Q12" i="57"/>
  <c r="B183" i="57"/>
  <c r="BQ13" i="57"/>
  <c r="BP14" i="57"/>
  <c r="BM13" i="57"/>
  <c r="C172" i="57"/>
  <c r="K13" i="57"/>
  <c r="C73" i="57"/>
  <c r="C140" i="57"/>
  <c r="AU14" i="57"/>
  <c r="C105" i="57"/>
  <c r="E105" i="57" s="1"/>
  <c r="AC12" i="57"/>
  <c r="B63" i="57"/>
  <c r="B15" i="57"/>
  <c r="C14" i="57"/>
  <c r="AO13" i="57"/>
  <c r="C128" i="57"/>
  <c r="C205" i="57"/>
  <c r="CE13" i="57"/>
  <c r="C116" i="56"/>
  <c r="AI12" i="56"/>
  <c r="B195" i="57"/>
  <c r="BV15" i="57"/>
  <c r="BW14" i="57"/>
  <c r="C94" i="57"/>
  <c r="E94" i="57" s="1"/>
  <c r="W12" i="57"/>
  <c r="C149" i="57"/>
  <c r="BA12" i="57"/>
  <c r="C182" i="57"/>
  <c r="BS12" i="57"/>
  <c r="CE12" i="56"/>
  <c r="C204" i="56"/>
  <c r="B74" i="57"/>
  <c r="H15" i="57"/>
  <c r="I14" i="57"/>
  <c r="B141" i="57"/>
  <c r="AS15" i="57"/>
  <c r="B161" i="57"/>
  <c r="BD14" i="57"/>
  <c r="BE13" i="57"/>
  <c r="B106" i="57"/>
  <c r="Z14" i="57"/>
  <c r="AA13" i="57"/>
  <c r="B129" i="57"/>
  <c r="AL15" i="57"/>
  <c r="AM14" i="57"/>
  <c r="B206" i="57"/>
  <c r="CC14" i="57"/>
  <c r="CB15" i="57"/>
  <c r="AF14" i="56"/>
  <c r="AG13" i="56"/>
  <c r="B117" i="56"/>
  <c r="B84" i="57"/>
  <c r="N14" i="57"/>
  <c r="O13" i="57"/>
  <c r="C194" i="57"/>
  <c r="BY13" i="57"/>
  <c r="K13" i="56"/>
  <c r="C73" i="56"/>
  <c r="B86" i="56"/>
  <c r="O15" i="56"/>
  <c r="O16" i="56" s="1"/>
  <c r="C161" i="56"/>
  <c r="E161" i="56" s="1"/>
  <c r="BG13" i="56"/>
  <c r="B74" i="56"/>
  <c r="H15" i="56"/>
  <c r="I14" i="56"/>
  <c r="B172" i="56"/>
  <c r="BJ14" i="56"/>
  <c r="BK13" i="56"/>
  <c r="B162" i="56"/>
  <c r="BD15" i="56"/>
  <c r="BE14" i="56"/>
  <c r="C61" i="56"/>
  <c r="E61" i="56" s="1"/>
  <c r="E12" i="56"/>
  <c r="C182" i="56"/>
  <c r="BS12" i="56"/>
  <c r="C150" i="56"/>
  <c r="BA13" i="56"/>
  <c r="C193" i="56"/>
  <c r="BY12" i="56"/>
  <c r="CH14" i="56"/>
  <c r="CI13" i="56"/>
  <c r="B216" i="56"/>
  <c r="AC12" i="56"/>
  <c r="C105" i="56"/>
  <c r="E105" i="56" s="1"/>
  <c r="C138" i="56"/>
  <c r="E138" i="56" s="1"/>
  <c r="AU12" i="56"/>
  <c r="B14" i="56"/>
  <c r="C13" i="56"/>
  <c r="B62" i="56"/>
  <c r="B95" i="56"/>
  <c r="T14" i="56"/>
  <c r="U13" i="56"/>
  <c r="B183" i="56"/>
  <c r="BP14" i="56"/>
  <c r="BQ13" i="56"/>
  <c r="C127" i="56"/>
  <c r="AO12" i="56"/>
  <c r="B151" i="56"/>
  <c r="AX15" i="56"/>
  <c r="AY14" i="56"/>
  <c r="C171" i="56"/>
  <c r="BM12" i="56"/>
  <c r="C85" i="56"/>
  <c r="Q14" i="56"/>
  <c r="BV14" i="56"/>
  <c r="BW13" i="56"/>
  <c r="B194" i="56"/>
  <c r="C215" i="56"/>
  <c r="CK12" i="56"/>
  <c r="AA13" i="56"/>
  <c r="B106" i="56"/>
  <c r="Z14" i="56"/>
  <c r="B139" i="56"/>
  <c r="AR14" i="56"/>
  <c r="AS13" i="56"/>
  <c r="C94" i="56"/>
  <c r="W12" i="56"/>
  <c r="B128" i="56"/>
  <c r="AM13" i="56"/>
  <c r="AL14" i="56"/>
  <c r="B63" i="55"/>
  <c r="B15" i="55"/>
  <c r="C14" i="55"/>
  <c r="C194" i="55"/>
  <c r="BY13" i="55"/>
  <c r="C95" i="55"/>
  <c r="W13" i="55"/>
  <c r="C171" i="55"/>
  <c r="BM12" i="55"/>
  <c r="B216" i="55"/>
  <c r="CH14" i="55"/>
  <c r="CI13" i="55"/>
  <c r="C83" i="55"/>
  <c r="Q12" i="55"/>
  <c r="C62" i="55"/>
  <c r="E13" i="55"/>
  <c r="C127" i="55"/>
  <c r="AO12" i="55"/>
  <c r="B139" i="55"/>
  <c r="AR14" i="55"/>
  <c r="AS13" i="55"/>
  <c r="B161" i="55"/>
  <c r="BD14" i="55"/>
  <c r="BE13" i="55"/>
  <c r="C204" i="55"/>
  <c r="CE12" i="55"/>
  <c r="B84" i="55"/>
  <c r="N14" i="55"/>
  <c r="O13" i="55"/>
  <c r="C72" i="55"/>
  <c r="K12" i="55"/>
  <c r="B184" i="55"/>
  <c r="BP15" i="55"/>
  <c r="BQ14" i="55"/>
  <c r="C215" i="55"/>
  <c r="CK12" i="55"/>
  <c r="C150" i="55"/>
  <c r="BA13" i="55"/>
  <c r="C116" i="55"/>
  <c r="AI12" i="55"/>
  <c r="B128" i="55"/>
  <c r="AL14" i="55"/>
  <c r="AM13" i="55"/>
  <c r="C105" i="55"/>
  <c r="AC12" i="55"/>
  <c r="C138" i="55"/>
  <c r="AU12" i="55"/>
  <c r="B117" i="55"/>
  <c r="AF14" i="55"/>
  <c r="AG13" i="55"/>
  <c r="C160" i="55"/>
  <c r="BG12" i="55"/>
  <c r="B96" i="55"/>
  <c r="T15" i="55"/>
  <c r="U14" i="55"/>
  <c r="C183" i="55"/>
  <c r="BS13" i="55"/>
  <c r="B106" i="55"/>
  <c r="Z14" i="55"/>
  <c r="AA13" i="55"/>
  <c r="B151" i="55"/>
  <c r="AX15" i="55"/>
  <c r="AY14" i="55"/>
  <c r="B195" i="55"/>
  <c r="BV15" i="55"/>
  <c r="BW14" i="55"/>
  <c r="B205" i="55"/>
  <c r="CB14" i="55"/>
  <c r="CC13" i="55"/>
  <c r="B73" i="55"/>
  <c r="H14" i="55"/>
  <c r="I13" i="55"/>
  <c r="B172" i="55"/>
  <c r="BJ14" i="55"/>
  <c r="BK13" i="55"/>
  <c r="E30" i="17"/>
  <c r="F30" i="17" s="1"/>
  <c r="BT22" i="41"/>
  <c r="CL24" i="41"/>
  <c r="E30" i="41"/>
  <c r="F30" i="41" s="1"/>
  <c r="AP24" i="17"/>
  <c r="E38" i="17"/>
  <c r="F38" i="17" s="1"/>
  <c r="E43" i="17"/>
  <c r="F43" i="17" s="1"/>
  <c r="E31" i="52"/>
  <c r="F31" i="52" s="1"/>
  <c r="X24" i="52"/>
  <c r="E10" i="5" s="1"/>
  <c r="E33" i="52"/>
  <c r="F33" i="52" s="1"/>
  <c r="AV24" i="52"/>
  <c r="I10" i="5" s="1"/>
  <c r="E37" i="52"/>
  <c r="F37" i="52" s="1"/>
  <c r="E40" i="52"/>
  <c r="F40" i="52" s="1"/>
  <c r="BZ22" i="52"/>
  <c r="E42" i="52"/>
  <c r="F42" i="52" s="1"/>
  <c r="BB24" i="52"/>
  <c r="J10" i="5" s="1"/>
  <c r="CL24" i="17"/>
  <c r="R24" i="7"/>
  <c r="BN24" i="7"/>
  <c r="E34" i="7"/>
  <c r="F34" i="7" s="1"/>
  <c r="R24" i="9"/>
  <c r="BN24" i="9"/>
  <c r="E34" i="9"/>
  <c r="F34" i="9" s="1"/>
  <c r="R24" i="12"/>
  <c r="BN24" i="12"/>
  <c r="E34" i="12"/>
  <c r="F34" i="12" s="1"/>
  <c r="AV22" i="41"/>
  <c r="R24" i="41"/>
  <c r="BN24" i="41"/>
  <c r="E34" i="41"/>
  <c r="F34" i="41" s="1"/>
  <c r="AP24" i="7"/>
  <c r="CL24" i="7"/>
  <c r="E30" i="7"/>
  <c r="F30" i="7" s="1"/>
  <c r="E38" i="7"/>
  <c r="F38" i="7" s="1"/>
  <c r="E43" i="7"/>
  <c r="F43" i="7" s="1"/>
  <c r="R24" i="17"/>
  <c r="BN24" i="17"/>
  <c r="E34" i="17"/>
  <c r="F34" i="17" s="1"/>
  <c r="AP24" i="9"/>
  <c r="CL24" i="9"/>
  <c r="E30" i="9"/>
  <c r="F30" i="9" s="1"/>
  <c r="E38" i="9"/>
  <c r="F38" i="9" s="1"/>
  <c r="E43" i="9"/>
  <c r="F43" i="9" s="1"/>
  <c r="AP24" i="12"/>
  <c r="CL24" i="12"/>
  <c r="E30" i="12"/>
  <c r="F30" i="12" s="1"/>
  <c r="E38" i="12"/>
  <c r="F38" i="12" s="1"/>
  <c r="E43" i="12"/>
  <c r="F43" i="12" s="1"/>
  <c r="L22" i="41"/>
  <c r="AJ22" i="41"/>
  <c r="BH22" i="41"/>
  <c r="CF22" i="41"/>
  <c r="AD24" i="41"/>
  <c r="BB24" i="41"/>
  <c r="BZ24" i="41"/>
  <c r="E32" i="41"/>
  <c r="F32" i="41" s="1"/>
  <c r="E36" i="41"/>
  <c r="F36" i="41" s="1"/>
  <c r="E41" i="41"/>
  <c r="F41" i="41" s="1"/>
  <c r="R24" i="52"/>
  <c r="D10" i="5" s="1"/>
  <c r="E36" i="52"/>
  <c r="F36" i="52" s="1"/>
  <c r="L24" i="52"/>
  <c r="C10" i="5" s="1"/>
  <c r="E30" i="52"/>
  <c r="F30" i="52" s="1"/>
  <c r="AJ24" i="52"/>
  <c r="G10" i="5" s="1"/>
  <c r="E34" i="52"/>
  <c r="E35" i="52"/>
  <c r="F35" i="52" s="1"/>
  <c r="AP24" i="52"/>
  <c r="H10" i="5" s="1"/>
  <c r="BH24" i="52"/>
  <c r="K10" i="5" s="1"/>
  <c r="E38" i="52"/>
  <c r="F38" i="52" s="1"/>
  <c r="E39" i="52"/>
  <c r="F39" i="52" s="1"/>
  <c r="BN24" i="52"/>
  <c r="L10" i="5" s="1"/>
  <c r="E43" i="52"/>
  <c r="F43" i="52" s="1"/>
  <c r="CL24" i="52"/>
  <c r="P10" i="5" s="1"/>
  <c r="AD24" i="52"/>
  <c r="F10" i="5" s="1"/>
  <c r="BZ24" i="52"/>
  <c r="N10" i="5" s="1"/>
  <c r="E32" i="52"/>
  <c r="F32" i="52" s="1"/>
  <c r="E41" i="52"/>
  <c r="F41" i="52" s="1"/>
  <c r="AD24" i="13"/>
  <c r="BB24" i="13"/>
  <c r="BZ24" i="13"/>
  <c r="E32" i="13"/>
  <c r="F32" i="13" s="1"/>
  <c r="E36" i="13"/>
  <c r="F36" i="13" s="1"/>
  <c r="E41" i="13"/>
  <c r="F41" i="13" s="1"/>
  <c r="R24" i="13"/>
  <c r="AP24" i="13"/>
  <c r="BN24" i="13"/>
  <c r="CL24" i="13"/>
  <c r="E30" i="13"/>
  <c r="F30" i="13" s="1"/>
  <c r="E34" i="13"/>
  <c r="E38" i="13"/>
  <c r="F38" i="13" s="1"/>
  <c r="E43" i="13"/>
  <c r="F43" i="13" s="1"/>
  <c r="AJ22" i="12"/>
  <c r="AD24" i="12"/>
  <c r="BB24" i="12"/>
  <c r="BZ24" i="12"/>
  <c r="E32" i="12"/>
  <c r="F32" i="12" s="1"/>
  <c r="E36" i="12"/>
  <c r="F36" i="12" s="1"/>
  <c r="E41" i="12"/>
  <c r="F41" i="12" s="1"/>
  <c r="L22" i="54"/>
  <c r="AJ22" i="54"/>
  <c r="BH22" i="54"/>
  <c r="AD24" i="54"/>
  <c r="BB24" i="54"/>
  <c r="BZ24" i="54"/>
  <c r="E32" i="54"/>
  <c r="F32" i="54" s="1"/>
  <c r="E36" i="54"/>
  <c r="F36" i="54" s="1"/>
  <c r="E41" i="54"/>
  <c r="F41" i="54" s="1"/>
  <c r="X22" i="54"/>
  <c r="AV22" i="54"/>
  <c r="BT22" i="54"/>
  <c r="R24" i="54"/>
  <c r="AP24" i="54"/>
  <c r="BN24" i="54"/>
  <c r="CL24" i="54"/>
  <c r="E30" i="54"/>
  <c r="F30" i="54" s="1"/>
  <c r="E34" i="54"/>
  <c r="F34" i="54" s="1"/>
  <c r="E38" i="54"/>
  <c r="F38" i="54" s="1"/>
  <c r="E43" i="54"/>
  <c r="F43" i="54" s="1"/>
  <c r="AD24" i="9"/>
  <c r="BB24" i="9"/>
  <c r="BZ24" i="9"/>
  <c r="E32" i="9"/>
  <c r="E36" i="9"/>
  <c r="F36" i="9" s="1"/>
  <c r="E41" i="9"/>
  <c r="F41" i="9" s="1"/>
  <c r="AJ22" i="17"/>
  <c r="BH22" i="17"/>
  <c r="CF22" i="17"/>
  <c r="AD24" i="17"/>
  <c r="BB24" i="17"/>
  <c r="BZ24" i="17"/>
  <c r="E32" i="17"/>
  <c r="F32" i="17" s="1"/>
  <c r="E36" i="17"/>
  <c r="F36" i="17" s="1"/>
  <c r="E41" i="17"/>
  <c r="F41" i="17" s="1"/>
  <c r="AD24" i="7"/>
  <c r="BB24" i="7"/>
  <c r="BZ24" i="7"/>
  <c r="E32" i="7"/>
  <c r="F32" i="7" s="1"/>
  <c r="E36" i="7"/>
  <c r="F36" i="7" s="1"/>
  <c r="E41" i="7"/>
  <c r="F41" i="7" s="1"/>
  <c r="CF22" i="51"/>
  <c r="AD24" i="51"/>
  <c r="BB24" i="51"/>
  <c r="BZ24" i="51"/>
  <c r="E32" i="51"/>
  <c r="F32" i="51" s="1"/>
  <c r="E36" i="51"/>
  <c r="F36" i="51" s="1"/>
  <c r="E41" i="51"/>
  <c r="F41" i="51" s="1"/>
  <c r="X22" i="51"/>
  <c r="R24" i="51"/>
  <c r="AP24" i="51"/>
  <c r="BN24" i="51"/>
  <c r="CL24" i="51"/>
  <c r="E30" i="51"/>
  <c r="F30" i="51" s="1"/>
  <c r="E34" i="51"/>
  <c r="F34" i="51" s="1"/>
  <c r="E38" i="51"/>
  <c r="F38" i="51" s="1"/>
  <c r="E43" i="51"/>
  <c r="F43" i="51" s="1"/>
  <c r="C16" i="51"/>
  <c r="O16" i="51"/>
  <c r="AA16" i="51"/>
  <c r="AM16" i="51"/>
  <c r="AY16" i="51"/>
  <c r="BK16" i="51"/>
  <c r="BW16" i="51"/>
  <c r="I16" i="14"/>
  <c r="U16" i="14"/>
  <c r="AG16" i="14"/>
  <c r="C16" i="7"/>
  <c r="O16" i="7"/>
  <c r="AA16" i="7"/>
  <c r="AM16" i="7"/>
  <c r="AY16" i="7"/>
  <c r="BK16" i="7"/>
  <c r="BW16" i="7"/>
  <c r="CI16" i="7"/>
  <c r="I16" i="54"/>
  <c r="Q16" i="12"/>
  <c r="AC16" i="12"/>
  <c r="AO16" i="12"/>
  <c r="BA16" i="12"/>
  <c r="BM16" i="12"/>
  <c r="BY16" i="12"/>
  <c r="BZ22" i="12" s="1"/>
  <c r="CK16" i="12"/>
  <c r="CL22" i="12" s="1"/>
  <c r="AG16" i="13"/>
  <c r="AS16" i="13"/>
  <c r="BE16" i="13"/>
  <c r="BQ16" i="13"/>
  <c r="CC16" i="13"/>
  <c r="C16" i="29"/>
  <c r="O16" i="29"/>
  <c r="AA16" i="29"/>
  <c r="AM16" i="29"/>
  <c r="AY16" i="29"/>
  <c r="BK16" i="29"/>
  <c r="BW16" i="29"/>
  <c r="CI16" i="29"/>
  <c r="BW16" i="41"/>
  <c r="CI16" i="41"/>
  <c r="I16" i="51"/>
  <c r="U16" i="51"/>
  <c r="AG16" i="51"/>
  <c r="AS16" i="51"/>
  <c r="BE16" i="51"/>
  <c r="BQ16" i="51"/>
  <c r="CE16" i="51"/>
  <c r="CK16" i="51"/>
  <c r="CL22" i="51" s="1"/>
  <c r="I16" i="41"/>
  <c r="U16" i="41"/>
  <c r="AG16" i="41"/>
  <c r="AS16" i="41"/>
  <c r="BE16" i="41"/>
  <c r="BQ16" i="41"/>
  <c r="CC16" i="41"/>
  <c r="E16" i="51"/>
  <c r="F22" i="51" s="1"/>
  <c r="K16" i="51"/>
  <c r="L22" i="51" s="1"/>
  <c r="Q16" i="51"/>
  <c r="W16" i="51"/>
  <c r="AC16" i="51"/>
  <c r="AI16" i="51"/>
  <c r="AO16" i="51"/>
  <c r="AU16" i="51"/>
  <c r="BA16" i="51"/>
  <c r="BG16" i="51"/>
  <c r="BH22" i="51" s="1"/>
  <c r="BM16" i="51"/>
  <c r="BS16" i="51"/>
  <c r="BY16" i="51"/>
  <c r="BZ22" i="51" s="1"/>
  <c r="I16" i="20"/>
  <c r="U16" i="20"/>
  <c r="AG16" i="20"/>
  <c r="AS16" i="20"/>
  <c r="BE16" i="20"/>
  <c r="BQ16" i="20"/>
  <c r="CC16" i="20"/>
  <c r="C16" i="10"/>
  <c r="C16" i="41"/>
  <c r="Q16" i="41"/>
  <c r="AC16" i="41"/>
  <c r="AO16" i="41"/>
  <c r="BA16" i="41"/>
  <c r="BM16" i="41"/>
  <c r="BS16" i="41"/>
  <c r="BY16" i="41"/>
  <c r="CE16" i="41"/>
  <c r="CK16" i="41"/>
  <c r="CC16" i="51"/>
  <c r="CI16" i="51"/>
  <c r="I16" i="7"/>
  <c r="U16" i="7"/>
  <c r="AG16" i="7"/>
  <c r="AS16" i="7"/>
  <c r="BE16" i="7"/>
  <c r="BQ16" i="7"/>
  <c r="CC16" i="7"/>
  <c r="Q16" i="17"/>
  <c r="AC16" i="17"/>
  <c r="AO16" i="17"/>
  <c r="BA16" i="17"/>
  <c r="BM16" i="17"/>
  <c r="BY16" i="17"/>
  <c r="CK16" i="17"/>
  <c r="CL22" i="17" s="1"/>
  <c r="C16" i="54"/>
  <c r="Q16" i="54"/>
  <c r="AC16" i="54"/>
  <c r="AO16" i="54"/>
  <c r="BA16" i="54"/>
  <c r="BM16" i="54"/>
  <c r="BY16" i="54"/>
  <c r="BZ22" i="54" s="1"/>
  <c r="CK16" i="54"/>
  <c r="CL22" i="54" s="1"/>
  <c r="AM16" i="13"/>
  <c r="AY16" i="13"/>
  <c r="BK16" i="13"/>
  <c r="BW16" i="13"/>
  <c r="CI16" i="13"/>
  <c r="O16" i="41"/>
  <c r="AA16" i="41"/>
  <c r="AM16" i="41"/>
  <c r="AY16" i="41"/>
  <c r="BK16" i="41"/>
  <c r="C16" i="14"/>
  <c r="O16" i="14"/>
  <c r="AA16" i="14"/>
  <c r="AM16" i="14"/>
  <c r="K16" i="7"/>
  <c r="L22" i="7" s="1"/>
  <c r="Q16" i="7"/>
  <c r="W16" i="7"/>
  <c r="AC16" i="7"/>
  <c r="AI16" i="7"/>
  <c r="AO16" i="7"/>
  <c r="AP22" i="7" s="1"/>
  <c r="AU16" i="7"/>
  <c r="BA16" i="7"/>
  <c r="BG16" i="7"/>
  <c r="BH22" i="7" s="1"/>
  <c r="BM16" i="7"/>
  <c r="BS16" i="7"/>
  <c r="BY16" i="7"/>
  <c r="BZ22" i="7" s="1"/>
  <c r="CE16" i="7"/>
  <c r="CF22" i="7" s="1"/>
  <c r="CK16" i="7"/>
  <c r="CL22" i="7" s="1"/>
  <c r="I16" i="17"/>
  <c r="K16" i="17"/>
  <c r="U16" i="17"/>
  <c r="W16" i="17"/>
  <c r="AG16" i="17"/>
  <c r="AI16" i="17"/>
  <c r="AS16" i="17"/>
  <c r="AU16" i="17"/>
  <c r="BE16" i="17"/>
  <c r="BG16" i="17"/>
  <c r="BQ16" i="17"/>
  <c r="BS16" i="17"/>
  <c r="CC16" i="17"/>
  <c r="CE16" i="17"/>
  <c r="AA16" i="17"/>
  <c r="AY16" i="17"/>
  <c r="BW16" i="17"/>
  <c r="I16" i="9"/>
  <c r="K16" i="9"/>
  <c r="U16" i="9"/>
  <c r="W16" i="9"/>
  <c r="AG16" i="9"/>
  <c r="AI16" i="9"/>
  <c r="AS16" i="9"/>
  <c r="AU16" i="9"/>
  <c r="BE16" i="9"/>
  <c r="BG16" i="9"/>
  <c r="BQ16" i="9"/>
  <c r="BS16" i="9"/>
  <c r="CC16" i="9"/>
  <c r="CE16" i="9"/>
  <c r="CF22" i="9" s="1"/>
  <c r="E16" i="41"/>
  <c r="K16" i="41"/>
  <c r="W16" i="41"/>
  <c r="AI16" i="41"/>
  <c r="AU16" i="41"/>
  <c r="BG16" i="41"/>
  <c r="C16" i="17"/>
  <c r="E16" i="17"/>
  <c r="O16" i="17"/>
  <c r="AM16" i="17"/>
  <c r="BK16" i="17"/>
  <c r="CI16" i="17"/>
  <c r="C16" i="9"/>
  <c r="E16" i="9"/>
  <c r="Q16" i="9"/>
  <c r="O16" i="9"/>
  <c r="AC16" i="9"/>
  <c r="AA16" i="9"/>
  <c r="AO16" i="9"/>
  <c r="AM16" i="9"/>
  <c r="BA16" i="9"/>
  <c r="AY16" i="9"/>
  <c r="BM16" i="9"/>
  <c r="BK16" i="9"/>
  <c r="BY16" i="9"/>
  <c r="BZ22" i="9" s="1"/>
  <c r="BW16" i="9"/>
  <c r="CK16" i="9"/>
  <c r="CL22" i="9" s="1"/>
  <c r="CI16" i="9"/>
  <c r="O16" i="54"/>
  <c r="AM16" i="54"/>
  <c r="BK16" i="54"/>
  <c r="CI16" i="54"/>
  <c r="C16" i="12"/>
  <c r="E16" i="12"/>
  <c r="O16" i="12"/>
  <c r="AM16" i="12"/>
  <c r="BK16" i="12"/>
  <c r="CI16" i="12"/>
  <c r="C16" i="13"/>
  <c r="E16" i="13"/>
  <c r="O16" i="13"/>
  <c r="Q16" i="13"/>
  <c r="AA16" i="13"/>
  <c r="AC16" i="13"/>
  <c r="E16" i="54"/>
  <c r="K16" i="54"/>
  <c r="U16" i="54"/>
  <c r="W16" i="54"/>
  <c r="AG16" i="54"/>
  <c r="AI16" i="54"/>
  <c r="AS16" i="54"/>
  <c r="AU16" i="54"/>
  <c r="BE16" i="54"/>
  <c r="BG16" i="54"/>
  <c r="BQ16" i="54"/>
  <c r="BS16" i="54"/>
  <c r="CC16" i="54"/>
  <c r="CE16" i="54"/>
  <c r="CF22" i="54" s="1"/>
  <c r="AA16" i="54"/>
  <c r="AY16" i="54"/>
  <c r="BW16" i="54"/>
  <c r="I16" i="12"/>
  <c r="K16" i="12"/>
  <c r="U16" i="12"/>
  <c r="W16" i="12"/>
  <c r="AG16" i="12"/>
  <c r="AI16" i="12"/>
  <c r="AS16" i="12"/>
  <c r="AU16" i="12"/>
  <c r="BE16" i="12"/>
  <c r="BG16" i="12"/>
  <c r="BQ16" i="12"/>
  <c r="BS16" i="12"/>
  <c r="CC16" i="12"/>
  <c r="CE16" i="12"/>
  <c r="CF22" i="12" s="1"/>
  <c r="AA16" i="12"/>
  <c r="AY16" i="12"/>
  <c r="BW16" i="12"/>
  <c r="I16" i="13"/>
  <c r="K16" i="13"/>
  <c r="U16" i="13"/>
  <c r="W16" i="13"/>
  <c r="AI16" i="13"/>
  <c r="AO16" i="13"/>
  <c r="AU16" i="13"/>
  <c r="AV22" i="13" s="1"/>
  <c r="BA16" i="13"/>
  <c r="BB22" i="13" s="1"/>
  <c r="BG16" i="13"/>
  <c r="BH22" i="13" s="1"/>
  <c r="BM16" i="13"/>
  <c r="BS16" i="13"/>
  <c r="BT22" i="13" s="1"/>
  <c r="BY16" i="13"/>
  <c r="BZ22" i="13" s="1"/>
  <c r="CE16" i="13"/>
  <c r="CF22" i="13" s="1"/>
  <c r="CK16" i="13"/>
  <c r="CL22" i="13" s="1"/>
  <c r="C16" i="52"/>
  <c r="E16" i="52"/>
  <c r="O16" i="52"/>
  <c r="Q16" i="52"/>
  <c r="AA16" i="52"/>
  <c r="AC16" i="52"/>
  <c r="AM16" i="52"/>
  <c r="AO16" i="52"/>
  <c r="AY16" i="52"/>
  <c r="BB22" i="52" s="1"/>
  <c r="BA16" i="52"/>
  <c r="BK16" i="52"/>
  <c r="BM16" i="52"/>
  <c r="BW16" i="52"/>
  <c r="BY16" i="52"/>
  <c r="CI16" i="52"/>
  <c r="CK16" i="52"/>
  <c r="CL22" i="52" s="1"/>
  <c r="C16" i="20"/>
  <c r="O16" i="20"/>
  <c r="AA16" i="20"/>
  <c r="AM16" i="20"/>
  <c r="AY16" i="20"/>
  <c r="BK16" i="20"/>
  <c r="BW16" i="20"/>
  <c r="CI16" i="20"/>
  <c r="I16" i="29"/>
  <c r="U16" i="29"/>
  <c r="AG16" i="29"/>
  <c r="AS16" i="29"/>
  <c r="BE16" i="29"/>
  <c r="BQ16" i="29"/>
  <c r="CC16" i="29"/>
  <c r="I16" i="52"/>
  <c r="K16" i="52"/>
  <c r="U16" i="52"/>
  <c r="W16" i="52"/>
  <c r="AG16" i="52"/>
  <c r="AI16" i="52"/>
  <c r="AS16" i="52"/>
  <c r="AU16" i="52"/>
  <c r="BE16" i="52"/>
  <c r="BG16" i="52"/>
  <c r="BQ16" i="52"/>
  <c r="BS16" i="52"/>
  <c r="BT22" i="52" s="1"/>
  <c r="CC16" i="52"/>
  <c r="CE16" i="52"/>
  <c r="CF22" i="52" s="1"/>
  <c r="E29" i="52"/>
  <c r="F24" i="52"/>
  <c r="B10" i="5" s="1"/>
  <c r="C44" i="52"/>
  <c r="D29" i="52"/>
  <c r="D44" i="52" s="1"/>
  <c r="BN22" i="52"/>
  <c r="BT24" i="52"/>
  <c r="M10" i="5" s="1"/>
  <c r="CF24" i="52"/>
  <c r="O10" i="5" s="1"/>
  <c r="E16" i="29"/>
  <c r="K16" i="29"/>
  <c r="Q16" i="29"/>
  <c r="W16" i="29"/>
  <c r="AC16" i="29"/>
  <c r="AD22" i="29" s="1"/>
  <c r="AI16" i="29"/>
  <c r="AO16" i="29"/>
  <c r="AU16" i="29"/>
  <c r="BA16" i="29"/>
  <c r="BG16" i="29"/>
  <c r="BM16" i="29"/>
  <c r="BS16" i="29"/>
  <c r="BY16" i="29"/>
  <c r="CE16" i="29"/>
  <c r="CK16" i="29"/>
  <c r="E29" i="29"/>
  <c r="F22" i="29"/>
  <c r="F24" i="29"/>
  <c r="L24" i="29"/>
  <c r="E30" i="29"/>
  <c r="F30" i="29" s="1"/>
  <c r="E31" i="29"/>
  <c r="F31" i="29" s="1"/>
  <c r="R22" i="29"/>
  <c r="R24" i="29"/>
  <c r="X24" i="29"/>
  <c r="E32" i="29"/>
  <c r="F32" i="29" s="1"/>
  <c r="X22" i="29"/>
  <c r="E33" i="29"/>
  <c r="F33" i="29" s="1"/>
  <c r="AD24" i="29"/>
  <c r="AJ24" i="29"/>
  <c r="E34" i="29"/>
  <c r="F34" i="29" s="1"/>
  <c r="AJ22" i="29"/>
  <c r="E35" i="29"/>
  <c r="F35" i="29" s="1"/>
  <c r="AP22" i="29"/>
  <c r="AP24" i="29"/>
  <c r="C44" i="29"/>
  <c r="D29" i="29"/>
  <c r="D44" i="29" s="1"/>
  <c r="AV22" i="29"/>
  <c r="BH22" i="29"/>
  <c r="BT22" i="29"/>
  <c r="CF22" i="29"/>
  <c r="BB24" i="29"/>
  <c r="BN24" i="29"/>
  <c r="BZ24" i="29"/>
  <c r="CL24" i="29"/>
  <c r="E36" i="29"/>
  <c r="F36" i="29" s="1"/>
  <c r="E38" i="29"/>
  <c r="F38" i="29" s="1"/>
  <c r="E41" i="29"/>
  <c r="F41" i="29" s="1"/>
  <c r="E43" i="29"/>
  <c r="F43" i="29" s="1"/>
  <c r="BB22" i="29"/>
  <c r="BN22" i="29"/>
  <c r="BT24" i="29"/>
  <c r="CF24" i="29"/>
  <c r="E16" i="20"/>
  <c r="K16" i="20"/>
  <c r="Q16" i="20"/>
  <c r="R22" i="20" s="1"/>
  <c r="W16" i="20"/>
  <c r="AC16" i="20"/>
  <c r="AI16" i="20"/>
  <c r="AO16" i="20"/>
  <c r="AP22" i="20" s="1"/>
  <c r="AU16" i="20"/>
  <c r="BA16" i="20"/>
  <c r="BG16" i="20"/>
  <c r="BH22" i="20" s="1"/>
  <c r="BM16" i="20"/>
  <c r="BS16" i="20"/>
  <c r="BY16" i="20"/>
  <c r="BZ22" i="20" s="1"/>
  <c r="CE16" i="20"/>
  <c r="CF22" i="20" s="1"/>
  <c r="CK16" i="20"/>
  <c r="CL22" i="20" s="1"/>
  <c r="E29" i="20"/>
  <c r="F24" i="20"/>
  <c r="L24" i="20"/>
  <c r="E30" i="20"/>
  <c r="F30" i="20" s="1"/>
  <c r="E31" i="20"/>
  <c r="F31" i="20" s="1"/>
  <c r="R24" i="20"/>
  <c r="X24" i="20"/>
  <c r="E32" i="20"/>
  <c r="F32" i="20" s="1"/>
  <c r="E33" i="20"/>
  <c r="F33" i="20" s="1"/>
  <c r="AD24" i="20"/>
  <c r="AJ24" i="20"/>
  <c r="E34" i="20"/>
  <c r="F34" i="20" s="1"/>
  <c r="C44" i="20"/>
  <c r="D29" i="20"/>
  <c r="D44" i="20" s="1"/>
  <c r="AV22" i="20"/>
  <c r="BT22" i="20"/>
  <c r="AP24" i="20"/>
  <c r="BB24" i="20"/>
  <c r="BN24" i="20"/>
  <c r="BZ24" i="20"/>
  <c r="CL24" i="20"/>
  <c r="E36" i="20"/>
  <c r="F36" i="20" s="1"/>
  <c r="E38" i="20"/>
  <c r="F38" i="20" s="1"/>
  <c r="E41" i="20"/>
  <c r="F41" i="20" s="1"/>
  <c r="E43" i="20"/>
  <c r="F43" i="20" s="1"/>
  <c r="BB22" i="20"/>
  <c r="BN22" i="20"/>
  <c r="BT24" i="20"/>
  <c r="CF24" i="20"/>
  <c r="E29" i="13"/>
  <c r="F24" i="13"/>
  <c r="C44" i="13"/>
  <c r="D44" i="13"/>
  <c r="AD22" i="13"/>
  <c r="BN22" i="13"/>
  <c r="BT24" i="13"/>
  <c r="CF24" i="13"/>
  <c r="E29" i="12"/>
  <c r="F22" i="12"/>
  <c r="F24" i="12"/>
  <c r="C44" i="12"/>
  <c r="D29" i="12"/>
  <c r="D44" i="12" s="1"/>
  <c r="AD22" i="12"/>
  <c r="AP22" i="12"/>
  <c r="BB22" i="12"/>
  <c r="BN22" i="12"/>
  <c r="BT24" i="12"/>
  <c r="CF24" i="12"/>
  <c r="E29" i="54"/>
  <c r="F22" i="54"/>
  <c r="F24" i="54"/>
  <c r="C44" i="54"/>
  <c r="D29" i="54"/>
  <c r="D44" i="54" s="1"/>
  <c r="R22" i="54"/>
  <c r="AD22" i="54"/>
  <c r="AP22" i="54"/>
  <c r="BB22" i="54"/>
  <c r="BN22" i="54"/>
  <c r="BT24" i="54"/>
  <c r="CF24" i="54"/>
  <c r="E29" i="9"/>
  <c r="F24" i="9"/>
  <c r="C44" i="9"/>
  <c r="D44" i="9"/>
  <c r="AP22" i="9"/>
  <c r="BB22" i="9"/>
  <c r="BN22" i="9"/>
  <c r="BT24" i="9"/>
  <c r="CF24" i="9"/>
  <c r="E29" i="17"/>
  <c r="F24" i="17"/>
  <c r="C44" i="17"/>
  <c r="D29" i="17"/>
  <c r="D44" i="17" s="1"/>
  <c r="R22" i="17"/>
  <c r="AD22" i="17"/>
  <c r="BB22" i="17"/>
  <c r="BN22" i="17"/>
  <c r="BT24" i="17"/>
  <c r="CF24" i="17"/>
  <c r="E29" i="7"/>
  <c r="C44" i="7"/>
  <c r="D44" i="7"/>
  <c r="AD22" i="7"/>
  <c r="BB22" i="7"/>
  <c r="BN22" i="7"/>
  <c r="BT24" i="7"/>
  <c r="CF24" i="7"/>
  <c r="E16" i="14"/>
  <c r="K16" i="14"/>
  <c r="Q16" i="14"/>
  <c r="W16" i="14"/>
  <c r="X22" i="14" s="1"/>
  <c r="AC16" i="14"/>
  <c r="AI16" i="14"/>
  <c r="AJ22" i="14" s="1"/>
  <c r="AO16" i="14"/>
  <c r="AP22" i="14" s="1"/>
  <c r="AY16" i="14"/>
  <c r="BA16" i="14"/>
  <c r="BK16" i="14"/>
  <c r="BM16" i="14"/>
  <c r="BW16" i="14"/>
  <c r="BY16" i="14"/>
  <c r="CI16" i="14"/>
  <c r="CK16" i="14"/>
  <c r="AS16" i="14"/>
  <c r="AU16" i="14"/>
  <c r="BE16" i="14"/>
  <c r="BG16" i="14"/>
  <c r="BH22" i="14" s="1"/>
  <c r="BQ16" i="14"/>
  <c r="BS16" i="14"/>
  <c r="CC16" i="14"/>
  <c r="CE16" i="14"/>
  <c r="CF22" i="14" s="1"/>
  <c r="C44" i="14"/>
  <c r="D30" i="14"/>
  <c r="D44" i="14" s="1"/>
  <c r="BN22" i="14"/>
  <c r="BT24" i="14"/>
  <c r="E39" i="14"/>
  <c r="F39" i="14" s="1"/>
  <c r="E40" i="14"/>
  <c r="F40" i="14" s="1"/>
  <c r="E42" i="14"/>
  <c r="F42" i="14" s="1"/>
  <c r="E30" i="14"/>
  <c r="F30" i="14" s="1"/>
  <c r="E32" i="14"/>
  <c r="F32" i="14" s="1"/>
  <c r="E34" i="14"/>
  <c r="F34" i="14" s="1"/>
  <c r="E36" i="14"/>
  <c r="F36" i="14" s="1"/>
  <c r="AV22" i="14"/>
  <c r="E38" i="14"/>
  <c r="F38" i="14" s="1"/>
  <c r="E41" i="14"/>
  <c r="F41" i="14" s="1"/>
  <c r="BZ24" i="14"/>
  <c r="E43" i="14"/>
  <c r="F43" i="14" s="1"/>
  <c r="CL24" i="14"/>
  <c r="BZ22" i="14"/>
  <c r="L24" i="14"/>
  <c r="AJ24" i="14"/>
  <c r="BH24" i="14"/>
  <c r="CF24" i="14"/>
  <c r="E29" i="14"/>
  <c r="E31" i="14"/>
  <c r="F31" i="14" s="1"/>
  <c r="E33" i="14"/>
  <c r="F33" i="14" s="1"/>
  <c r="E35" i="14"/>
  <c r="F35" i="14" s="1"/>
  <c r="E37" i="14"/>
  <c r="F37" i="14" s="1"/>
  <c r="E29" i="51"/>
  <c r="F24" i="51"/>
  <c r="C44" i="51"/>
  <c r="D29" i="51"/>
  <c r="D44" i="51" s="1"/>
  <c r="BB22" i="51"/>
  <c r="BN22" i="51"/>
  <c r="BT24" i="51"/>
  <c r="CF24" i="51"/>
  <c r="E29" i="41"/>
  <c r="F22" i="41"/>
  <c r="F24" i="41"/>
  <c r="C44" i="41"/>
  <c r="D29" i="41"/>
  <c r="D44" i="41" s="1"/>
  <c r="R22" i="41"/>
  <c r="AD22" i="41"/>
  <c r="AP22" i="41"/>
  <c r="BB22" i="41"/>
  <c r="BN22" i="41"/>
  <c r="BT24" i="41"/>
  <c r="CF24" i="41"/>
  <c r="F19" i="40"/>
  <c r="F10" i="40"/>
  <c r="H12" i="3"/>
  <c r="BQ16" i="2" a="1"/>
  <c r="BQ8" i="2" a="1"/>
  <c r="BQ18" i="2" a="1"/>
  <c r="H52" i="3"/>
  <c r="O64" i="3"/>
  <c r="BQ12" i="2" a="1"/>
  <c r="F12" i="3"/>
  <c r="E15" i="1"/>
  <c r="BQ20" i="2" a="1"/>
  <c r="D12" i="3"/>
  <c r="BQ13" i="2" a="1"/>
  <c r="D24" i="3"/>
  <c r="BQ7" i="2" a="1"/>
  <c r="E10" i="1"/>
  <c r="J12" i="3"/>
  <c r="E14" i="1"/>
  <c r="R12" i="3"/>
  <c r="N52" i="3"/>
  <c r="E16" i="1"/>
  <c r="Q12" i="3"/>
  <c r="BQ10" i="2" a="1"/>
  <c r="B7" i="1"/>
  <c r="E21" i="1"/>
  <c r="BQ26" i="2" a="1"/>
  <c r="BQ15" i="2" a="1"/>
  <c r="BQ5" i="2" a="1"/>
  <c r="I12" i="3"/>
  <c r="E9" i="1"/>
  <c r="BQ20" i="2" l="1"/>
  <c r="BT22" i="7"/>
  <c r="AV22" i="9"/>
  <c r="AV22" i="7"/>
  <c r="BT22" i="51"/>
  <c r="BH22" i="52"/>
  <c r="C53" i="64"/>
  <c r="BH22" i="9"/>
  <c r="AV22" i="51"/>
  <c r="AD22" i="52"/>
  <c r="BT22" i="12"/>
  <c r="AV22" i="12"/>
  <c r="BT22" i="17"/>
  <c r="BT22" i="14"/>
  <c r="BB22" i="14"/>
  <c r="BT22" i="9"/>
  <c r="AV22" i="17"/>
  <c r="AV22" i="52"/>
  <c r="AP22" i="52"/>
  <c r="BH22" i="12"/>
  <c r="BZ22" i="17"/>
  <c r="BQ26" i="2"/>
  <c r="BS26" i="2" s="1"/>
  <c r="AD22" i="20"/>
  <c r="F22" i="20"/>
  <c r="X22" i="20"/>
  <c r="L22" i="29"/>
  <c r="R22" i="14"/>
  <c r="F22" i="52"/>
  <c r="X22" i="13"/>
  <c r="R22" i="13"/>
  <c r="F22" i="9"/>
  <c r="AP22" i="17"/>
  <c r="X22" i="7"/>
  <c r="AP22" i="13"/>
  <c r="AP22" i="51"/>
  <c r="AJ22" i="13"/>
  <c r="AD22" i="51"/>
  <c r="AJ22" i="7"/>
  <c r="X22" i="9"/>
  <c r="AD22" i="14"/>
  <c r="AJ22" i="20"/>
  <c r="B140" i="60"/>
  <c r="AR15" i="60"/>
  <c r="AS14" i="60"/>
  <c r="AJ22" i="9"/>
  <c r="C139" i="60"/>
  <c r="AU13" i="60"/>
  <c r="BQ13" i="2"/>
  <c r="BQ8" i="2"/>
  <c r="BQ18" i="2"/>
  <c r="BQ5" i="2"/>
  <c r="BQ12" i="2"/>
  <c r="BQ16" i="2"/>
  <c r="BQ7" i="2"/>
  <c r="BQ15" i="2"/>
  <c r="BQ10" i="2"/>
  <c r="AJ22" i="52"/>
  <c r="AJ22" i="51"/>
  <c r="R22" i="51"/>
  <c r="C53" i="62"/>
  <c r="AM64" i="3"/>
  <c r="L22" i="52"/>
  <c r="X22" i="12"/>
  <c r="AD22" i="9"/>
  <c r="X22" i="17"/>
  <c r="X22" i="52"/>
  <c r="L22" i="12"/>
  <c r="L22" i="17"/>
  <c r="F22" i="13"/>
  <c r="R22" i="9"/>
  <c r="Z15" i="61"/>
  <c r="AA14" i="61"/>
  <c r="B107" i="61"/>
  <c r="C183" i="60"/>
  <c r="BS13" i="60"/>
  <c r="L22" i="20"/>
  <c r="R22" i="7"/>
  <c r="L22" i="14"/>
  <c r="C106" i="61"/>
  <c r="AC13" i="61"/>
  <c r="BQ14" i="60"/>
  <c r="B184" i="60"/>
  <c r="BP15" i="60"/>
  <c r="B15" i="61"/>
  <c r="C14" i="61"/>
  <c r="B63" i="61"/>
  <c r="F22" i="14"/>
  <c r="F22" i="17"/>
  <c r="E13" i="61"/>
  <c r="C62" i="61"/>
  <c r="N15" i="60"/>
  <c r="O14" i="60"/>
  <c r="B85" i="60"/>
  <c r="B217" i="61"/>
  <c r="CH15" i="61"/>
  <c r="CI14" i="61"/>
  <c r="C183" i="61"/>
  <c r="BS13" i="61"/>
  <c r="B140" i="61"/>
  <c r="AR15" i="61"/>
  <c r="AS14" i="61"/>
  <c r="B152" i="61"/>
  <c r="AY15" i="61"/>
  <c r="AY16" i="61" s="1"/>
  <c r="AF15" i="61"/>
  <c r="B118" i="61"/>
  <c r="AG14" i="61"/>
  <c r="C161" i="61"/>
  <c r="BG13" i="61"/>
  <c r="K13" i="61"/>
  <c r="C73" i="61"/>
  <c r="C195" i="61"/>
  <c r="BY14" i="61"/>
  <c r="Q13" i="60"/>
  <c r="C84" i="60"/>
  <c r="C173" i="61"/>
  <c r="BM14" i="61"/>
  <c r="C128" i="61"/>
  <c r="AO13" i="61"/>
  <c r="C96" i="61"/>
  <c r="E96" i="61" s="1"/>
  <c r="W14" i="61"/>
  <c r="C117" i="61"/>
  <c r="AI13" i="61"/>
  <c r="B96" i="60"/>
  <c r="U14" i="60"/>
  <c r="T15" i="60"/>
  <c r="B162" i="61"/>
  <c r="BD15" i="61"/>
  <c r="BE14" i="61"/>
  <c r="B74" i="61"/>
  <c r="H15" i="61"/>
  <c r="I14" i="61"/>
  <c r="B196" i="61"/>
  <c r="BW15" i="61"/>
  <c r="C85" i="61"/>
  <c r="Q14" i="61"/>
  <c r="B206" i="61"/>
  <c r="CC14" i="61"/>
  <c r="CB15" i="61"/>
  <c r="R22" i="12"/>
  <c r="C216" i="61"/>
  <c r="CK13" i="61"/>
  <c r="B184" i="61"/>
  <c r="BP15" i="61"/>
  <c r="BQ14" i="61"/>
  <c r="R22" i="52"/>
  <c r="L22" i="13"/>
  <c r="L22" i="9"/>
  <c r="B174" i="61"/>
  <c r="BK15" i="61"/>
  <c r="B129" i="61"/>
  <c r="AM14" i="61"/>
  <c r="AL15" i="61"/>
  <c r="B97" i="61"/>
  <c r="U15" i="61"/>
  <c r="C95" i="60"/>
  <c r="W13" i="60"/>
  <c r="C205" i="61"/>
  <c r="CE13" i="61"/>
  <c r="C139" i="61"/>
  <c r="AU13" i="61"/>
  <c r="B86" i="61"/>
  <c r="O15" i="61"/>
  <c r="C151" i="61"/>
  <c r="BA14" i="61"/>
  <c r="B107" i="60"/>
  <c r="AA14" i="60"/>
  <c r="Z15" i="60"/>
  <c r="C129" i="60"/>
  <c r="AO14" i="60"/>
  <c r="C62" i="60"/>
  <c r="E13" i="60"/>
  <c r="C118" i="60"/>
  <c r="AI14" i="60"/>
  <c r="C106" i="60"/>
  <c r="AC13" i="60"/>
  <c r="F22" i="7"/>
  <c r="C205" i="60"/>
  <c r="CE13" i="60"/>
  <c r="B130" i="60"/>
  <c r="AM15" i="60"/>
  <c r="B74" i="60"/>
  <c r="I14" i="60"/>
  <c r="H15" i="60"/>
  <c r="B63" i="60"/>
  <c r="B15" i="60"/>
  <c r="C14" i="60"/>
  <c r="AI13" i="57"/>
  <c r="C117" i="57"/>
  <c r="B218" i="60"/>
  <c r="CI15" i="60"/>
  <c r="C173" i="60"/>
  <c r="BM14" i="60"/>
  <c r="B119" i="60"/>
  <c r="AG15" i="60"/>
  <c r="AG16" i="60" s="1"/>
  <c r="C161" i="60"/>
  <c r="BG13" i="60"/>
  <c r="C150" i="60"/>
  <c r="BA13" i="60"/>
  <c r="B206" i="60"/>
  <c r="CB15" i="60"/>
  <c r="CC14" i="60"/>
  <c r="BW14" i="60"/>
  <c r="B195" i="60"/>
  <c r="BV15" i="60"/>
  <c r="C73" i="60"/>
  <c r="K13" i="60"/>
  <c r="AG14" i="57"/>
  <c r="B118" i="57"/>
  <c r="AF15" i="57"/>
  <c r="B174" i="60"/>
  <c r="BK15" i="60"/>
  <c r="B162" i="60"/>
  <c r="BE14" i="60"/>
  <c r="BD15" i="60"/>
  <c r="C217" i="60"/>
  <c r="CK14" i="60"/>
  <c r="B151" i="60"/>
  <c r="AX15" i="60"/>
  <c r="AY14" i="60"/>
  <c r="C194" i="60"/>
  <c r="BY13" i="60"/>
  <c r="B141" i="58"/>
  <c r="AS15" i="58"/>
  <c r="B217" i="57"/>
  <c r="CH15" i="57"/>
  <c r="CI14" i="57"/>
  <c r="B195" i="58"/>
  <c r="BV15" i="58"/>
  <c r="BW14" i="58"/>
  <c r="B162" i="58"/>
  <c r="BD15" i="58"/>
  <c r="BE14" i="58"/>
  <c r="C150" i="58"/>
  <c r="BA13" i="58"/>
  <c r="C205" i="58"/>
  <c r="CE13" i="58"/>
  <c r="B185" i="58"/>
  <c r="BQ15" i="58"/>
  <c r="CK13" i="57"/>
  <c r="C216" i="57"/>
  <c r="B108" i="58"/>
  <c r="AA15" i="58"/>
  <c r="W14" i="58"/>
  <c r="C96" i="58"/>
  <c r="C14" i="58"/>
  <c r="B63" i="58"/>
  <c r="B15" i="58"/>
  <c r="N15" i="58"/>
  <c r="O14" i="58"/>
  <c r="B85" i="58"/>
  <c r="BM13" i="58"/>
  <c r="C172" i="58"/>
  <c r="B74" i="58"/>
  <c r="I14" i="58"/>
  <c r="H15" i="58"/>
  <c r="C107" i="58"/>
  <c r="AC14" i="58"/>
  <c r="B151" i="58"/>
  <c r="AY14" i="58"/>
  <c r="AX15" i="58"/>
  <c r="B206" i="58"/>
  <c r="CB15" i="58"/>
  <c r="CC14" i="58"/>
  <c r="AI13" i="58"/>
  <c r="C117" i="58"/>
  <c r="C128" i="58"/>
  <c r="AO13" i="58"/>
  <c r="B97" i="58"/>
  <c r="U15" i="58"/>
  <c r="C62" i="58"/>
  <c r="E13" i="58"/>
  <c r="C216" i="58"/>
  <c r="CK13" i="58"/>
  <c r="BJ15" i="58"/>
  <c r="BK14" i="58"/>
  <c r="B173" i="58"/>
  <c r="C161" i="58"/>
  <c r="BG13" i="58"/>
  <c r="C184" i="58"/>
  <c r="BS14" i="58"/>
  <c r="Q13" i="58"/>
  <c r="C84" i="58"/>
  <c r="C140" i="58"/>
  <c r="AU14" i="58"/>
  <c r="C73" i="58"/>
  <c r="K13" i="58"/>
  <c r="B118" i="58"/>
  <c r="AG14" i="58"/>
  <c r="AF15" i="58"/>
  <c r="C194" i="58"/>
  <c r="BY13" i="58"/>
  <c r="B129" i="58"/>
  <c r="AL15" i="58"/>
  <c r="AM14" i="58"/>
  <c r="B217" i="58"/>
  <c r="CH15" i="58"/>
  <c r="CI14" i="58"/>
  <c r="C117" i="56"/>
  <c r="AI13" i="56"/>
  <c r="BD15" i="57"/>
  <c r="B162" i="57"/>
  <c r="BE14" i="57"/>
  <c r="C63" i="57"/>
  <c r="E14" i="57"/>
  <c r="C205" i="56"/>
  <c r="CE13" i="56"/>
  <c r="N15" i="57"/>
  <c r="O14" i="57"/>
  <c r="B85" i="57"/>
  <c r="B118" i="56"/>
  <c r="AF15" i="56"/>
  <c r="AG14" i="56"/>
  <c r="C129" i="57"/>
  <c r="AO14" i="57"/>
  <c r="B107" i="57"/>
  <c r="AA14" i="57"/>
  <c r="Z15" i="57"/>
  <c r="C74" i="57"/>
  <c r="K14" i="57"/>
  <c r="B64" i="57"/>
  <c r="C15" i="57"/>
  <c r="B96" i="57"/>
  <c r="T15" i="57"/>
  <c r="U14" i="57"/>
  <c r="B151" i="57"/>
  <c r="AY14" i="57"/>
  <c r="AX15" i="57"/>
  <c r="CC14" i="56"/>
  <c r="B206" i="56"/>
  <c r="CB15" i="56"/>
  <c r="Q13" i="57"/>
  <c r="C84" i="57"/>
  <c r="E84" i="57" s="1"/>
  <c r="C150" i="57"/>
  <c r="BA13" i="57"/>
  <c r="B174" i="57"/>
  <c r="BK15" i="57"/>
  <c r="B207" i="57"/>
  <c r="CC15" i="57"/>
  <c r="B130" i="57"/>
  <c r="AM15" i="57"/>
  <c r="AM16" i="57" s="1"/>
  <c r="C141" i="57"/>
  <c r="AU15" i="57"/>
  <c r="AU16" i="57" s="1"/>
  <c r="B75" i="57"/>
  <c r="I15" i="57"/>
  <c r="AS16" i="57"/>
  <c r="B184" i="57"/>
  <c r="BQ14" i="57"/>
  <c r="BP15" i="57"/>
  <c r="C95" i="57"/>
  <c r="E95" i="57" s="1"/>
  <c r="W13" i="57"/>
  <c r="C106" i="57"/>
  <c r="E106" i="57" s="1"/>
  <c r="AC13" i="57"/>
  <c r="B196" i="57"/>
  <c r="BW15" i="57"/>
  <c r="BW16" i="57" s="1"/>
  <c r="C206" i="57"/>
  <c r="CE14" i="57"/>
  <c r="C161" i="57"/>
  <c r="BG13" i="57"/>
  <c r="C195" i="57"/>
  <c r="BY14" i="57"/>
  <c r="C183" i="57"/>
  <c r="BS13" i="57"/>
  <c r="C173" i="57"/>
  <c r="BM14" i="57"/>
  <c r="E13" i="56"/>
  <c r="C62" i="56"/>
  <c r="E62" i="56" s="1"/>
  <c r="C172" i="56"/>
  <c r="BM13" i="56"/>
  <c r="I15" i="56"/>
  <c r="B75" i="56"/>
  <c r="C128" i="56"/>
  <c r="AO13" i="56"/>
  <c r="B140" i="56"/>
  <c r="AS14" i="56"/>
  <c r="AR15" i="56"/>
  <c r="C106" i="56"/>
  <c r="E106" i="56" s="1"/>
  <c r="AC13" i="56"/>
  <c r="C151" i="56"/>
  <c r="BA14" i="56"/>
  <c r="C183" i="56"/>
  <c r="BS13" i="56"/>
  <c r="T15" i="56"/>
  <c r="U14" i="56"/>
  <c r="B96" i="56"/>
  <c r="B15" i="56"/>
  <c r="C14" i="56"/>
  <c r="B63" i="56"/>
  <c r="BE15" i="56"/>
  <c r="B163" i="56"/>
  <c r="BJ15" i="56"/>
  <c r="BK14" i="56"/>
  <c r="B173" i="56"/>
  <c r="B129" i="56"/>
  <c r="AL15" i="56"/>
  <c r="AM14" i="56"/>
  <c r="C139" i="56"/>
  <c r="E139" i="56" s="1"/>
  <c r="AU13" i="56"/>
  <c r="C95" i="56"/>
  <c r="W13" i="56"/>
  <c r="CI14" i="56"/>
  <c r="CH15" i="56"/>
  <c r="B217" i="56"/>
  <c r="Q15" i="56"/>
  <c r="Q16" i="56" s="1"/>
  <c r="C86" i="56"/>
  <c r="C194" i="56"/>
  <c r="BY13" i="56"/>
  <c r="B152" i="56"/>
  <c r="AY15" i="56"/>
  <c r="B184" i="56"/>
  <c r="BP15" i="56"/>
  <c r="BQ14" i="56"/>
  <c r="C162" i="56"/>
  <c r="E162" i="56" s="1"/>
  <c r="BG14" i="56"/>
  <c r="B107" i="56"/>
  <c r="Z15" i="56"/>
  <c r="AA14" i="56"/>
  <c r="B195" i="56"/>
  <c r="BV15" i="56"/>
  <c r="BW14" i="56"/>
  <c r="C216" i="56"/>
  <c r="CK13" i="56"/>
  <c r="K14" i="56"/>
  <c r="C74" i="56"/>
  <c r="C117" i="55"/>
  <c r="AI13" i="55"/>
  <c r="B129" i="55"/>
  <c r="AL15" i="55"/>
  <c r="AM14" i="55"/>
  <c r="B162" i="55"/>
  <c r="BE14" i="55"/>
  <c r="BD15" i="55"/>
  <c r="B64" i="55"/>
  <c r="C15" i="55"/>
  <c r="C205" i="55"/>
  <c r="CE13" i="55"/>
  <c r="B196" i="55"/>
  <c r="BW15" i="55"/>
  <c r="B118" i="55"/>
  <c r="AF15" i="55"/>
  <c r="AG14" i="55"/>
  <c r="C172" i="55"/>
  <c r="BM13" i="55"/>
  <c r="B74" i="55"/>
  <c r="I14" i="55"/>
  <c r="H15" i="55"/>
  <c r="B206" i="55"/>
  <c r="CB15" i="55"/>
  <c r="CC14" i="55"/>
  <c r="C106" i="55"/>
  <c r="AC13" i="55"/>
  <c r="B185" i="55"/>
  <c r="BQ15" i="55"/>
  <c r="C84" i="55"/>
  <c r="Q13" i="55"/>
  <c r="C139" i="55"/>
  <c r="AU13" i="55"/>
  <c r="C216" i="55"/>
  <c r="CK13" i="55"/>
  <c r="C195" i="55"/>
  <c r="BY14" i="55"/>
  <c r="B152" i="55"/>
  <c r="AY15" i="55"/>
  <c r="B97" i="55"/>
  <c r="U15" i="55"/>
  <c r="C73" i="55"/>
  <c r="K13" i="55"/>
  <c r="C184" i="55"/>
  <c r="BS14" i="55"/>
  <c r="B173" i="55"/>
  <c r="BK14" i="55"/>
  <c r="BJ15" i="55"/>
  <c r="C151" i="55"/>
  <c r="BA14" i="55"/>
  <c r="Z15" i="55"/>
  <c r="AA14" i="55"/>
  <c r="B107" i="55"/>
  <c r="C96" i="55"/>
  <c r="W14" i="55"/>
  <c r="C128" i="55"/>
  <c r="AO13" i="55"/>
  <c r="B85" i="55"/>
  <c r="O14" i="55"/>
  <c r="N15" i="55"/>
  <c r="C161" i="55"/>
  <c r="BG13" i="55"/>
  <c r="B140" i="55"/>
  <c r="AR15" i="55"/>
  <c r="AS14" i="55"/>
  <c r="B217" i="55"/>
  <c r="CH15" i="55"/>
  <c r="CI14" i="55"/>
  <c r="C63" i="55"/>
  <c r="E14" i="55"/>
  <c r="AM60" i="3"/>
  <c r="AM70" i="3"/>
  <c r="AM54" i="3"/>
  <c r="E44" i="52"/>
  <c r="F29" i="52"/>
  <c r="F44" i="52" s="1"/>
  <c r="E44" i="29"/>
  <c r="F29" i="29"/>
  <c r="F44" i="29" s="1"/>
  <c r="E44" i="20"/>
  <c r="F29" i="20"/>
  <c r="F44" i="20" s="1"/>
  <c r="E44" i="13"/>
  <c r="F29" i="13"/>
  <c r="F44" i="13" s="1"/>
  <c r="E44" i="12"/>
  <c r="F29" i="12"/>
  <c r="F44" i="12" s="1"/>
  <c r="E44" i="54"/>
  <c r="F29" i="54"/>
  <c r="F44" i="54" s="1"/>
  <c r="E44" i="9"/>
  <c r="F29" i="9"/>
  <c r="F44" i="9" s="1"/>
  <c r="E44" i="17"/>
  <c r="F29" i="17"/>
  <c r="F44" i="17" s="1"/>
  <c r="E44" i="7"/>
  <c r="F29" i="7"/>
  <c r="F44" i="7" s="1"/>
  <c r="F29" i="14"/>
  <c r="F44" i="14" s="1"/>
  <c r="E44" i="14"/>
  <c r="E44" i="51"/>
  <c r="F29" i="51"/>
  <c r="F44" i="51" s="1"/>
  <c r="E44" i="41"/>
  <c r="F29" i="41"/>
  <c r="F44" i="41" s="1"/>
  <c r="C3" i="40"/>
  <c r="M12" i="3"/>
  <c r="BT15" i="2" a="1"/>
  <c r="Q52" i="3"/>
  <c r="D13" i="1"/>
  <c r="D16" i="1"/>
  <c r="BT26" i="2" a="1"/>
  <c r="E13" i="1"/>
  <c r="BT8" i="2" a="1"/>
  <c r="D19" i="1"/>
  <c r="BT12" i="2" a="1"/>
  <c r="BT10" i="2" a="1"/>
  <c r="BT16" i="2" a="1"/>
  <c r="D9" i="1"/>
  <c r="D14" i="1"/>
  <c r="D15" i="1"/>
  <c r="BT18" i="2" a="1"/>
  <c r="BT13" i="2" a="1"/>
  <c r="L12" i="3"/>
  <c r="E17" i="1"/>
  <c r="K12" i="3"/>
  <c r="G12" i="3"/>
  <c r="P12" i="3"/>
  <c r="BT5" i="2" a="1"/>
  <c r="D7" i="1"/>
  <c r="BT20" i="2" a="1"/>
  <c r="D10" i="1"/>
  <c r="N12" i="3"/>
  <c r="BT7" i="2" a="1"/>
  <c r="D21" i="1"/>
  <c r="BT20" i="2" l="1"/>
  <c r="C21" i="1"/>
  <c r="BT26" i="2"/>
  <c r="BU26" i="2" s="1"/>
  <c r="AM52" i="3"/>
  <c r="AS15" i="60"/>
  <c r="B141" i="60"/>
  <c r="AU14" i="60"/>
  <c r="C140" i="60"/>
  <c r="BT13" i="2"/>
  <c r="BT8" i="2"/>
  <c r="BT18" i="2"/>
  <c r="BT5" i="2"/>
  <c r="BT12" i="2"/>
  <c r="BT16" i="2"/>
  <c r="BT7" i="2"/>
  <c r="BT15" i="2"/>
  <c r="BT10" i="2"/>
  <c r="AA15" i="61"/>
  <c r="B108" i="61"/>
  <c r="C63" i="61"/>
  <c r="E14" i="61"/>
  <c r="BS14" i="60"/>
  <c r="C184" i="60"/>
  <c r="B185" i="60"/>
  <c r="BQ15" i="60"/>
  <c r="C107" i="61"/>
  <c r="AC14" i="61"/>
  <c r="B64" i="61"/>
  <c r="C15" i="61"/>
  <c r="C162" i="61"/>
  <c r="BG14" i="61"/>
  <c r="W14" i="60"/>
  <c r="C96" i="60"/>
  <c r="B141" i="61"/>
  <c r="AS15" i="61"/>
  <c r="C217" i="61"/>
  <c r="CK14" i="61"/>
  <c r="BM15" i="61"/>
  <c r="BM16" i="61" s="1"/>
  <c r="C174" i="61"/>
  <c r="B207" i="61"/>
  <c r="CC15" i="61"/>
  <c r="BE15" i="61"/>
  <c r="B163" i="61"/>
  <c r="C118" i="61"/>
  <c r="AI14" i="61"/>
  <c r="O15" i="60"/>
  <c r="B86" i="60"/>
  <c r="B130" i="61"/>
  <c r="AM15" i="61"/>
  <c r="C184" i="61"/>
  <c r="BS14" i="61"/>
  <c r="CE14" i="61"/>
  <c r="C206" i="61"/>
  <c r="B75" i="61"/>
  <c r="I15" i="61"/>
  <c r="C97" i="61"/>
  <c r="E97" i="61" s="1"/>
  <c r="I92" i="61" s="1"/>
  <c r="C49" i="61" s="1"/>
  <c r="W15" i="61"/>
  <c r="W16" i="61" s="1"/>
  <c r="U16" i="61"/>
  <c r="C85" i="60"/>
  <c r="Q14" i="60"/>
  <c r="K14" i="61"/>
  <c r="C74" i="61"/>
  <c r="BK16" i="61"/>
  <c r="C152" i="61"/>
  <c r="BA15" i="61"/>
  <c r="BA16" i="61" s="1"/>
  <c r="B218" i="61"/>
  <c r="CI15" i="61"/>
  <c r="Q15" i="61"/>
  <c r="Q16" i="61" s="1"/>
  <c r="C86" i="61"/>
  <c r="O16" i="61"/>
  <c r="C129" i="61"/>
  <c r="AO14" i="61"/>
  <c r="B185" i="61"/>
  <c r="BQ15" i="61"/>
  <c r="C196" i="61"/>
  <c r="BY15" i="61"/>
  <c r="BY16" i="61" s="1"/>
  <c r="BW16" i="61"/>
  <c r="B97" i="60"/>
  <c r="U15" i="60"/>
  <c r="U16" i="60" s="1"/>
  <c r="B119" i="61"/>
  <c r="AG15" i="61"/>
  <c r="C140" i="61"/>
  <c r="AU14" i="61"/>
  <c r="AC14" i="60"/>
  <c r="C107" i="60"/>
  <c r="B152" i="60"/>
  <c r="AY15" i="60"/>
  <c r="B163" i="60"/>
  <c r="BE15" i="60"/>
  <c r="C118" i="57"/>
  <c r="AI14" i="57"/>
  <c r="BA14" i="60"/>
  <c r="C151" i="60"/>
  <c r="C174" i="60"/>
  <c r="BM15" i="60"/>
  <c r="BM16" i="60" s="1"/>
  <c r="BK16" i="60"/>
  <c r="BW15" i="60"/>
  <c r="B196" i="60"/>
  <c r="B207" i="60"/>
  <c r="CC15" i="60"/>
  <c r="B64" i="60"/>
  <c r="C15" i="60"/>
  <c r="C162" i="60"/>
  <c r="BG14" i="60"/>
  <c r="C195" i="60"/>
  <c r="BY14" i="60"/>
  <c r="B75" i="60"/>
  <c r="I15" i="60"/>
  <c r="I16" i="60" s="1"/>
  <c r="C130" i="60"/>
  <c r="AO15" i="60"/>
  <c r="AO16" i="60" s="1"/>
  <c r="AM16" i="60"/>
  <c r="AG15" i="57"/>
  <c r="B119" i="57"/>
  <c r="C206" i="60"/>
  <c r="CE14" i="60"/>
  <c r="C119" i="60"/>
  <c r="AI15" i="60"/>
  <c r="AI16" i="60" s="1"/>
  <c r="C218" i="60"/>
  <c r="CK15" i="60"/>
  <c r="CK16" i="60" s="1"/>
  <c r="CI16" i="60"/>
  <c r="C63" i="60"/>
  <c r="E14" i="60"/>
  <c r="C74" i="60"/>
  <c r="K14" i="60"/>
  <c r="B108" i="60"/>
  <c r="AA15" i="60"/>
  <c r="C16" i="1"/>
  <c r="B152" i="58"/>
  <c r="AY15" i="58"/>
  <c r="O15" i="58"/>
  <c r="B86" i="58"/>
  <c r="C162" i="58"/>
  <c r="BG14" i="58"/>
  <c r="BW15" i="58"/>
  <c r="B196" i="58"/>
  <c r="C129" i="58"/>
  <c r="AO14" i="58"/>
  <c r="C173" i="58"/>
  <c r="BM14" i="58"/>
  <c r="CE14" i="58"/>
  <c r="C206" i="58"/>
  <c r="C151" i="58"/>
  <c r="BA14" i="58"/>
  <c r="B75" i="58"/>
  <c r="I15" i="58"/>
  <c r="C15" i="58"/>
  <c r="B64" i="58"/>
  <c r="BE15" i="58"/>
  <c r="B163" i="58"/>
  <c r="C141" i="58"/>
  <c r="AU15" i="58"/>
  <c r="AU16" i="58" s="1"/>
  <c r="AS16" i="58"/>
  <c r="C217" i="58"/>
  <c r="CK14" i="58"/>
  <c r="B119" i="58"/>
  <c r="AG15" i="58"/>
  <c r="B174" i="58"/>
  <c r="BK15" i="58"/>
  <c r="B207" i="58"/>
  <c r="CC15" i="58"/>
  <c r="K14" i="58"/>
  <c r="C74" i="58"/>
  <c r="AC15" i="58"/>
  <c r="AC16" i="58" s="1"/>
  <c r="C108" i="58"/>
  <c r="AA16" i="58"/>
  <c r="C185" i="58"/>
  <c r="BS15" i="58"/>
  <c r="BS16" i="58" s="1"/>
  <c r="BQ16" i="58"/>
  <c r="C217" i="57"/>
  <c r="CK14" i="57"/>
  <c r="AM15" i="58"/>
  <c r="B130" i="58"/>
  <c r="B218" i="58"/>
  <c r="CI15" i="58"/>
  <c r="C118" i="58"/>
  <c r="AI14" i="58"/>
  <c r="W15" i="58"/>
  <c r="W16" i="58" s="1"/>
  <c r="C97" i="58"/>
  <c r="U16" i="58"/>
  <c r="C85" i="58"/>
  <c r="Q14" i="58"/>
  <c r="E14" i="58"/>
  <c r="C63" i="58"/>
  <c r="C195" i="58"/>
  <c r="BY14" i="58"/>
  <c r="CI15" i="57"/>
  <c r="B218" i="57"/>
  <c r="C184" i="57"/>
  <c r="BS14" i="57"/>
  <c r="B152" i="57"/>
  <c r="AY15" i="57"/>
  <c r="B163" i="57"/>
  <c r="BE15" i="57"/>
  <c r="C207" i="57"/>
  <c r="CE15" i="57"/>
  <c r="CE16" i="57" s="1"/>
  <c r="B207" i="56"/>
  <c r="CC15" i="56"/>
  <c r="C151" i="57"/>
  <c r="BA14" i="57"/>
  <c r="B108" i="57"/>
  <c r="AA15" i="57"/>
  <c r="C196" i="57"/>
  <c r="BY15" i="57"/>
  <c r="BY16" i="57" s="1"/>
  <c r="B97" i="57"/>
  <c r="U15" i="57"/>
  <c r="C64" i="57"/>
  <c r="E15" i="57"/>
  <c r="E16" i="57" s="1"/>
  <c r="C107" i="57"/>
  <c r="E107" i="57" s="1"/>
  <c r="AC14" i="57"/>
  <c r="C162" i="57"/>
  <c r="BG14" i="57"/>
  <c r="AG15" i="56"/>
  <c r="B119" i="56"/>
  <c r="B86" i="57"/>
  <c r="O15" i="57"/>
  <c r="B185" i="57"/>
  <c r="BQ15" i="57"/>
  <c r="C75" i="57"/>
  <c r="K15" i="57"/>
  <c r="K16" i="57" s="1"/>
  <c r="I16" i="57"/>
  <c r="C130" i="57"/>
  <c r="AO15" i="57"/>
  <c r="AO16" i="57" s="1"/>
  <c r="C174" i="57"/>
  <c r="BM15" i="57"/>
  <c r="BM16" i="57" s="1"/>
  <c r="BK16" i="57"/>
  <c r="C206" i="56"/>
  <c r="CE14" i="56"/>
  <c r="W14" i="57"/>
  <c r="C96" i="57"/>
  <c r="E96" i="57" s="1"/>
  <c r="AI14" i="56"/>
  <c r="C118" i="56"/>
  <c r="Q14" i="57"/>
  <c r="C85" i="57"/>
  <c r="E85" i="57" s="1"/>
  <c r="C16" i="57"/>
  <c r="CC16" i="57"/>
  <c r="C107" i="56"/>
  <c r="E107" i="56" s="1"/>
  <c r="AC14" i="56"/>
  <c r="C152" i="56"/>
  <c r="BA15" i="56"/>
  <c r="BA16" i="56" s="1"/>
  <c r="AY16" i="56"/>
  <c r="C217" i="56"/>
  <c r="CK14" i="56"/>
  <c r="C195" i="56"/>
  <c r="BY14" i="56"/>
  <c r="B108" i="56"/>
  <c r="AA15" i="56"/>
  <c r="C184" i="56"/>
  <c r="BS14" i="56"/>
  <c r="C129" i="56"/>
  <c r="AO14" i="56"/>
  <c r="C173" i="56"/>
  <c r="BM14" i="56"/>
  <c r="W14" i="56"/>
  <c r="C96" i="56"/>
  <c r="C140" i="56"/>
  <c r="E140" i="56" s="1"/>
  <c r="AU14" i="56"/>
  <c r="C163" i="56"/>
  <c r="E163" i="56" s="1"/>
  <c r="BG15" i="56"/>
  <c r="BG16" i="56" s="1"/>
  <c r="BE16" i="56"/>
  <c r="B141" i="56"/>
  <c r="AS15" i="56"/>
  <c r="B196" i="56"/>
  <c r="BW15" i="56"/>
  <c r="B185" i="56"/>
  <c r="BQ15" i="56"/>
  <c r="AM15" i="56"/>
  <c r="B130" i="56"/>
  <c r="B174" i="56"/>
  <c r="BK15" i="56"/>
  <c r="C63" i="56"/>
  <c r="E63" i="56" s="1"/>
  <c r="E14" i="56"/>
  <c r="B97" i="56"/>
  <c r="U15" i="56"/>
  <c r="CI15" i="56"/>
  <c r="B218" i="56"/>
  <c r="C15" i="56"/>
  <c r="C16" i="56" s="1"/>
  <c r="B64" i="56"/>
  <c r="C75" i="56"/>
  <c r="K15" i="56"/>
  <c r="K16" i="56" s="1"/>
  <c r="I16" i="56"/>
  <c r="C85" i="55"/>
  <c r="Q14" i="55"/>
  <c r="C173" i="55"/>
  <c r="BM14" i="55"/>
  <c r="C152" i="55"/>
  <c r="BA15" i="55"/>
  <c r="BA16" i="55" s="1"/>
  <c r="AY16" i="55"/>
  <c r="BE15" i="55"/>
  <c r="B163" i="55"/>
  <c r="B130" i="55"/>
  <c r="AM15" i="55"/>
  <c r="AM16" i="55" s="1"/>
  <c r="C140" i="55"/>
  <c r="AU14" i="55"/>
  <c r="C97" i="55"/>
  <c r="W15" i="55"/>
  <c r="W16" i="55" s="1"/>
  <c r="U16" i="55"/>
  <c r="C185" i="55"/>
  <c r="BS15" i="55"/>
  <c r="BS16" i="55" s="1"/>
  <c r="BQ16" i="55"/>
  <c r="B75" i="55"/>
  <c r="I15" i="55"/>
  <c r="C196" i="55"/>
  <c r="BY15" i="55"/>
  <c r="BY16" i="55" s="1"/>
  <c r="BW16" i="55"/>
  <c r="C162" i="55"/>
  <c r="BG14" i="55"/>
  <c r="C217" i="55"/>
  <c r="CK14" i="55"/>
  <c r="B141" i="55"/>
  <c r="AS15" i="55"/>
  <c r="B86" i="55"/>
  <c r="O15" i="55"/>
  <c r="AC14" i="55"/>
  <c r="C107" i="55"/>
  <c r="B174" i="55"/>
  <c r="BK15" i="55"/>
  <c r="C206" i="55"/>
  <c r="CE14" i="55"/>
  <c r="C74" i="55"/>
  <c r="K14" i="55"/>
  <c r="C118" i="55"/>
  <c r="AI14" i="55"/>
  <c r="C64" i="55"/>
  <c r="E15" i="55"/>
  <c r="E16" i="55" s="1"/>
  <c r="C16" i="55"/>
  <c r="B218" i="55"/>
  <c r="CI15" i="55"/>
  <c r="AA15" i="55"/>
  <c r="B108" i="55"/>
  <c r="B207" i="55"/>
  <c r="CC15" i="55"/>
  <c r="B119" i="55"/>
  <c r="AG15" i="55"/>
  <c r="C129" i="55"/>
  <c r="AO14" i="55"/>
  <c r="C4" i="40"/>
  <c r="J4" i="41"/>
  <c r="J4" i="52"/>
  <c r="J4" i="29"/>
  <c r="J4" i="21"/>
  <c r="J4" i="20"/>
  <c r="J4" i="13"/>
  <c r="J4" i="12"/>
  <c r="J4" i="54"/>
  <c r="J4" i="11"/>
  <c r="J4" i="24"/>
  <c r="J4" i="9"/>
  <c r="J4" i="8"/>
  <c r="J4" i="18"/>
  <c r="J4" i="17"/>
  <c r="J4" i="7"/>
  <c r="J4" i="10"/>
  <c r="J4" i="14"/>
  <c r="J4" i="51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M51" i="3"/>
  <c r="AJ51" i="3"/>
  <c r="E19" i="1"/>
  <c r="D17" i="1"/>
  <c r="BH22" i="56" l="1"/>
  <c r="I157" i="56"/>
  <c r="I160" i="56"/>
  <c r="I156" i="56"/>
  <c r="I158" i="56"/>
  <c r="I161" i="56"/>
  <c r="I159" i="56"/>
  <c r="X22" i="61"/>
  <c r="AS16" i="60"/>
  <c r="C141" i="60"/>
  <c r="AU15" i="60"/>
  <c r="AU16" i="60" s="1"/>
  <c r="I93" i="61"/>
  <c r="C50" i="61" s="1"/>
  <c r="I94" i="61"/>
  <c r="C51" i="61" s="1"/>
  <c r="I95" i="61"/>
  <c r="C52" i="61" s="1"/>
  <c r="I91" i="61"/>
  <c r="C48" i="61" s="1"/>
  <c r="I90" i="61"/>
  <c r="C47" i="61" s="1"/>
  <c r="AC15" i="61"/>
  <c r="AC16" i="61" s="1"/>
  <c r="C108" i="61"/>
  <c r="C64" i="61"/>
  <c r="E15" i="61"/>
  <c r="E16" i="61" s="1"/>
  <c r="C16" i="61"/>
  <c r="C185" i="60"/>
  <c r="BS15" i="60"/>
  <c r="BS16" i="60" s="1"/>
  <c r="BQ16" i="60"/>
  <c r="AA16" i="61"/>
  <c r="C218" i="61"/>
  <c r="CK15" i="61"/>
  <c r="CK16" i="61" s="1"/>
  <c r="CI16" i="61"/>
  <c r="C75" i="61"/>
  <c r="K15" i="61"/>
  <c r="K16" i="61" s="1"/>
  <c r="I16" i="61"/>
  <c r="O16" i="60"/>
  <c r="C86" i="60"/>
  <c r="Q15" i="60"/>
  <c r="Q16" i="60" s="1"/>
  <c r="C119" i="61"/>
  <c r="AI15" i="61"/>
  <c r="AI16" i="61" s="1"/>
  <c r="AG16" i="61"/>
  <c r="C130" i="61"/>
  <c r="AO15" i="61"/>
  <c r="AO16" i="61" s="1"/>
  <c r="AM16" i="61"/>
  <c r="C207" i="61"/>
  <c r="CE15" i="61"/>
  <c r="CE16" i="61" s="1"/>
  <c r="CF22" i="61" s="1"/>
  <c r="CC16" i="61"/>
  <c r="C97" i="60"/>
  <c r="W15" i="60"/>
  <c r="W16" i="60" s="1"/>
  <c r="C185" i="61"/>
  <c r="BS15" i="61"/>
  <c r="BS16" i="61" s="1"/>
  <c r="BQ16" i="61"/>
  <c r="C163" i="61"/>
  <c r="BG15" i="61"/>
  <c r="BG16" i="61" s="1"/>
  <c r="BE16" i="61"/>
  <c r="C141" i="61"/>
  <c r="AU15" i="61"/>
  <c r="AU16" i="61" s="1"/>
  <c r="AS16" i="61"/>
  <c r="C196" i="60"/>
  <c r="BY15" i="60"/>
  <c r="BY16" i="60" s="1"/>
  <c r="BW16" i="60"/>
  <c r="BG15" i="60"/>
  <c r="BG16" i="60" s="1"/>
  <c r="C163" i="60"/>
  <c r="BE16" i="60"/>
  <c r="E15" i="60"/>
  <c r="E16" i="60" s="1"/>
  <c r="C64" i="60"/>
  <c r="C16" i="60"/>
  <c r="C119" i="57"/>
  <c r="AI15" i="57"/>
  <c r="AI16" i="57" s="1"/>
  <c r="AG16" i="57"/>
  <c r="C75" i="60"/>
  <c r="K15" i="60"/>
  <c r="K16" i="60" s="1"/>
  <c r="C207" i="60"/>
  <c r="CE15" i="60"/>
  <c r="CE16" i="60" s="1"/>
  <c r="CC16" i="60"/>
  <c r="AC15" i="60"/>
  <c r="AC16" i="60" s="1"/>
  <c r="C108" i="60"/>
  <c r="AA16" i="60"/>
  <c r="BA15" i="60"/>
  <c r="BA16" i="60" s="1"/>
  <c r="C152" i="60"/>
  <c r="AY16" i="60"/>
  <c r="E15" i="58"/>
  <c r="E16" i="58" s="1"/>
  <c r="C64" i="58"/>
  <c r="C16" i="58"/>
  <c r="CE15" i="58"/>
  <c r="CE16" i="58" s="1"/>
  <c r="C207" i="58"/>
  <c r="CC16" i="58"/>
  <c r="C119" i="58"/>
  <c r="AI15" i="58"/>
  <c r="AI16" i="58" s="1"/>
  <c r="AG16" i="58"/>
  <c r="K15" i="58"/>
  <c r="K16" i="58" s="1"/>
  <c r="C75" i="58"/>
  <c r="I16" i="58"/>
  <c r="C196" i="58"/>
  <c r="BY15" i="58"/>
  <c r="BY16" i="58" s="1"/>
  <c r="BW16" i="58"/>
  <c r="C86" i="58"/>
  <c r="Q15" i="58"/>
  <c r="Q16" i="58" s="1"/>
  <c r="O16" i="58"/>
  <c r="C152" i="58"/>
  <c r="BA15" i="58"/>
  <c r="BA16" i="58" s="1"/>
  <c r="AY16" i="58"/>
  <c r="CK15" i="57"/>
  <c r="CK16" i="57" s="1"/>
  <c r="C218" i="57"/>
  <c r="CI16" i="57"/>
  <c r="C130" i="58"/>
  <c r="AO15" i="58"/>
  <c r="AO16" i="58" s="1"/>
  <c r="AM16" i="58"/>
  <c r="C163" i="58"/>
  <c r="BG15" i="58"/>
  <c r="BG16" i="58" s="1"/>
  <c r="BE16" i="58"/>
  <c r="C218" i="58"/>
  <c r="CK15" i="58"/>
  <c r="CK16" i="58" s="1"/>
  <c r="C174" i="58"/>
  <c r="BM15" i="58"/>
  <c r="BM16" i="58" s="1"/>
  <c r="CI16" i="58"/>
  <c r="BK16" i="58"/>
  <c r="C152" i="57"/>
  <c r="BA15" i="57"/>
  <c r="BA16" i="57" s="1"/>
  <c r="C185" i="57"/>
  <c r="BS15" i="57"/>
  <c r="BS16" i="57" s="1"/>
  <c r="BQ16" i="57"/>
  <c r="C97" i="57"/>
  <c r="E97" i="57" s="1"/>
  <c r="W15" i="57"/>
  <c r="W16" i="57" s="1"/>
  <c r="U16" i="57"/>
  <c r="C108" i="57"/>
  <c r="E108" i="57" s="1"/>
  <c r="AC15" i="57"/>
  <c r="AC16" i="57" s="1"/>
  <c r="AA16" i="57"/>
  <c r="C207" i="56"/>
  <c r="CE15" i="56"/>
  <c r="CE16" i="56" s="1"/>
  <c r="CF22" i="56" s="1"/>
  <c r="CC16" i="56"/>
  <c r="AG16" i="56"/>
  <c r="C119" i="56"/>
  <c r="AI15" i="56"/>
  <c r="AI16" i="56" s="1"/>
  <c r="C163" i="57"/>
  <c r="BG15" i="57"/>
  <c r="BG16" i="57" s="1"/>
  <c r="BE16" i="57"/>
  <c r="C86" i="57"/>
  <c r="E86" i="57" s="1"/>
  <c r="Q15" i="57"/>
  <c r="Q16" i="57" s="1"/>
  <c r="O16" i="57"/>
  <c r="AY16" i="57"/>
  <c r="C196" i="56"/>
  <c r="BY15" i="56"/>
  <c r="BY16" i="56" s="1"/>
  <c r="BZ22" i="56" s="1"/>
  <c r="BW16" i="56"/>
  <c r="C97" i="56"/>
  <c r="W15" i="56"/>
  <c r="W16" i="56" s="1"/>
  <c r="U16" i="56"/>
  <c r="C130" i="56"/>
  <c r="AO15" i="56"/>
  <c r="AO16" i="56" s="1"/>
  <c r="AM16" i="56"/>
  <c r="C108" i="56"/>
  <c r="E108" i="56" s="1"/>
  <c r="AC15" i="56"/>
  <c r="AC16" i="56" s="1"/>
  <c r="AA16" i="56"/>
  <c r="CK15" i="56"/>
  <c r="CK16" i="56" s="1"/>
  <c r="C218" i="56"/>
  <c r="CI16" i="56"/>
  <c r="C64" i="56"/>
  <c r="E64" i="56" s="1"/>
  <c r="E15" i="56"/>
  <c r="E16" i="56" s="1"/>
  <c r="F22" i="56" s="1"/>
  <c r="C174" i="56"/>
  <c r="BM15" i="56"/>
  <c r="BM16" i="56" s="1"/>
  <c r="BK16" i="56"/>
  <c r="BS15" i="56"/>
  <c r="BS16" i="56" s="1"/>
  <c r="C185" i="56"/>
  <c r="BQ16" i="56"/>
  <c r="C141" i="56"/>
  <c r="E141" i="56" s="1"/>
  <c r="AU15" i="56"/>
  <c r="AU16" i="56" s="1"/>
  <c r="AS16" i="56"/>
  <c r="C108" i="55"/>
  <c r="AC15" i="55"/>
  <c r="AC16" i="55" s="1"/>
  <c r="AA16" i="55"/>
  <c r="C174" i="55"/>
  <c r="BM15" i="55"/>
  <c r="BM16" i="55" s="1"/>
  <c r="BK16" i="55"/>
  <c r="C163" i="55"/>
  <c r="BG15" i="55"/>
  <c r="BG16" i="55" s="1"/>
  <c r="BE16" i="55"/>
  <c r="C218" i="55"/>
  <c r="CK15" i="55"/>
  <c r="CK16" i="55" s="1"/>
  <c r="CI16" i="55"/>
  <c r="C141" i="55"/>
  <c r="AU15" i="55"/>
  <c r="AU16" i="55" s="1"/>
  <c r="AS16" i="55"/>
  <c r="C86" i="55"/>
  <c r="Q15" i="55"/>
  <c r="Q16" i="55" s="1"/>
  <c r="O16" i="55"/>
  <c r="C207" i="55"/>
  <c r="CE15" i="55"/>
  <c r="CE16" i="55" s="1"/>
  <c r="CC16" i="55"/>
  <c r="AO15" i="55"/>
  <c r="AO16" i="55" s="1"/>
  <c r="C130" i="55"/>
  <c r="C119" i="55"/>
  <c r="AI15" i="55"/>
  <c r="AI16" i="55" s="1"/>
  <c r="AG16" i="55"/>
  <c r="C75" i="55"/>
  <c r="K15" i="55"/>
  <c r="K16" i="55" s="1"/>
  <c r="I16" i="55"/>
  <c r="C5" i="40"/>
  <c r="P4" i="7"/>
  <c r="P4" i="41"/>
  <c r="P4" i="21"/>
  <c r="P4" i="13"/>
  <c r="P4" i="54"/>
  <c r="P4" i="24"/>
  <c r="P4" i="8"/>
  <c r="P4" i="17"/>
  <c r="P4" i="14"/>
  <c r="P4" i="51"/>
  <c r="P4" i="52"/>
  <c r="P4" i="29"/>
  <c r="P4" i="20"/>
  <c r="P4" i="12"/>
  <c r="P4" i="11"/>
  <c r="P4" i="9"/>
  <c r="P4" i="18"/>
  <c r="P4" i="10"/>
  <c r="AK51" i="3"/>
  <c r="AL51" i="3" s="1"/>
  <c r="C50" i="3" s="1"/>
  <c r="O62" i="3"/>
  <c r="E62" i="3"/>
  <c r="R58" i="3"/>
  <c r="E58" i="3"/>
  <c r="I58" i="3"/>
  <c r="F58" i="3"/>
  <c r="AV22" i="56" l="1"/>
  <c r="I134" i="56"/>
  <c r="I138" i="56"/>
  <c r="I135" i="56"/>
  <c r="I139" i="56"/>
  <c r="I137" i="56"/>
  <c r="I136" i="56"/>
  <c r="AD22" i="56"/>
  <c r="AD22" i="57"/>
  <c r="C53" i="61"/>
  <c r="K58" i="3"/>
  <c r="N58" i="3"/>
  <c r="N56" i="3"/>
  <c r="C9" i="1" l="1"/>
  <c r="E7" i="1"/>
  <c r="C17" i="1" l="1"/>
  <c r="I103" i="57"/>
  <c r="I102" i="57"/>
  <c r="I106" i="57"/>
  <c r="I105" i="57"/>
  <c r="I101" i="57"/>
  <c r="I104" i="57"/>
  <c r="X22" i="57"/>
  <c r="I103" i="56"/>
  <c r="I104" i="56"/>
  <c r="I102" i="56"/>
  <c r="I101" i="56"/>
  <c r="I105" i="56"/>
  <c r="I106" i="56"/>
  <c r="I91" i="57"/>
  <c r="I93" i="57"/>
  <c r="I94" i="57"/>
  <c r="I92" i="57"/>
  <c r="I90" i="57"/>
  <c r="I95" i="57"/>
  <c r="C19" i="1"/>
  <c r="C7" i="1"/>
  <c r="R22" i="57"/>
  <c r="I79" i="57"/>
  <c r="I84" i="57"/>
  <c r="I80" i="57"/>
  <c r="I83" i="57"/>
  <c r="I82" i="57"/>
  <c r="I81" i="57"/>
  <c r="AM58" i="3"/>
  <c r="I58" i="56"/>
  <c r="C48" i="56" s="1"/>
  <c r="I60" i="56"/>
  <c r="I59" i="56"/>
  <c r="I62" i="56"/>
  <c r="C52" i="56" s="1"/>
  <c r="I61" i="56"/>
  <c r="I57" i="56"/>
  <c r="C47" i="56" s="1"/>
  <c r="C6" i="40"/>
  <c r="V4" i="41"/>
  <c r="V4" i="52"/>
  <c r="V4" i="29"/>
  <c r="V4" i="21"/>
  <c r="V4" i="20"/>
  <c r="V4" i="13"/>
  <c r="V4" i="12"/>
  <c r="V4" i="54"/>
  <c r="B88" i="54" s="1"/>
  <c r="V4" i="11"/>
  <c r="V4" i="24"/>
  <c r="V4" i="9"/>
  <c r="V4" i="8"/>
  <c r="V4" i="18"/>
  <c r="V4" i="17"/>
  <c r="V4" i="7"/>
  <c r="V4" i="14"/>
  <c r="V4" i="51"/>
  <c r="V4" i="10"/>
  <c r="A7" i="5"/>
  <c r="BV15" i="2"/>
  <c r="BW15" i="2" s="1"/>
  <c r="BV20" i="2"/>
  <c r="BW20" i="2" s="1"/>
  <c r="BX20" i="2" s="1"/>
  <c r="D218" i="54"/>
  <c r="E218" i="54" s="1"/>
  <c r="D217" i="54"/>
  <c r="E217" i="54" s="1"/>
  <c r="D216" i="54"/>
  <c r="E216" i="54" s="1"/>
  <c r="D215" i="54"/>
  <c r="E215" i="54" s="1"/>
  <c r="D214" i="54"/>
  <c r="E214" i="54" s="1"/>
  <c r="D213" i="54"/>
  <c r="E213" i="54" s="1"/>
  <c r="D212" i="54"/>
  <c r="E212" i="54" s="1"/>
  <c r="D211" i="54"/>
  <c r="E211" i="54" s="1"/>
  <c r="D210" i="54"/>
  <c r="E210" i="54" s="1"/>
  <c r="D207" i="54"/>
  <c r="E207" i="54" s="1"/>
  <c r="D206" i="54"/>
  <c r="E206" i="54" s="1"/>
  <c r="D205" i="54"/>
  <c r="E205" i="54" s="1"/>
  <c r="D204" i="54"/>
  <c r="E204" i="54" s="1"/>
  <c r="D203" i="54"/>
  <c r="E203" i="54" s="1"/>
  <c r="D202" i="54"/>
  <c r="E202" i="54" s="1"/>
  <c r="D201" i="54"/>
  <c r="E201" i="54" s="1"/>
  <c r="D200" i="54"/>
  <c r="E200" i="54" s="1"/>
  <c r="D199" i="54"/>
  <c r="E199" i="54" s="1"/>
  <c r="D196" i="54"/>
  <c r="E196" i="54" s="1"/>
  <c r="D195" i="54"/>
  <c r="E195" i="54" s="1"/>
  <c r="D194" i="54"/>
  <c r="E194" i="54" s="1"/>
  <c r="D193" i="54"/>
  <c r="E193" i="54" s="1"/>
  <c r="D192" i="54"/>
  <c r="E192" i="54" s="1"/>
  <c r="D191" i="54"/>
  <c r="E191" i="54" s="1"/>
  <c r="D190" i="54"/>
  <c r="E190" i="54" s="1"/>
  <c r="D189" i="54"/>
  <c r="E189" i="54" s="1"/>
  <c r="D188" i="54"/>
  <c r="E188" i="54" s="1"/>
  <c r="D185" i="54"/>
  <c r="E185" i="54" s="1"/>
  <c r="D184" i="54"/>
  <c r="E184" i="54" s="1"/>
  <c r="D183" i="54"/>
  <c r="E183" i="54" s="1"/>
  <c r="D182" i="54"/>
  <c r="E182" i="54" s="1"/>
  <c r="D181" i="54"/>
  <c r="E181" i="54" s="1"/>
  <c r="D180" i="54"/>
  <c r="E180" i="54" s="1"/>
  <c r="D179" i="54"/>
  <c r="E179" i="54" s="1"/>
  <c r="D178" i="54"/>
  <c r="E178" i="54" s="1"/>
  <c r="D177" i="54"/>
  <c r="E177" i="54" s="1"/>
  <c r="D174" i="54"/>
  <c r="E174" i="54" s="1"/>
  <c r="D173" i="54"/>
  <c r="E173" i="54" s="1"/>
  <c r="D172" i="54"/>
  <c r="E172" i="54" s="1"/>
  <c r="D171" i="54"/>
  <c r="E171" i="54" s="1"/>
  <c r="D170" i="54"/>
  <c r="E170" i="54" s="1"/>
  <c r="D169" i="54"/>
  <c r="E169" i="54" s="1"/>
  <c r="D168" i="54"/>
  <c r="E168" i="54" s="1"/>
  <c r="D167" i="54"/>
  <c r="E167" i="54" s="1"/>
  <c r="D166" i="54"/>
  <c r="E166" i="54" s="1"/>
  <c r="D163" i="54"/>
  <c r="E163" i="54" s="1"/>
  <c r="D162" i="54"/>
  <c r="E162" i="54" s="1"/>
  <c r="D161" i="54"/>
  <c r="E161" i="54" s="1"/>
  <c r="D160" i="54"/>
  <c r="E160" i="54" s="1"/>
  <c r="D159" i="54"/>
  <c r="E159" i="54" s="1"/>
  <c r="D158" i="54"/>
  <c r="E158" i="54" s="1"/>
  <c r="D157" i="54"/>
  <c r="E157" i="54" s="1"/>
  <c r="D156" i="54"/>
  <c r="E156" i="54" s="1"/>
  <c r="D155" i="54"/>
  <c r="E155" i="54" s="1"/>
  <c r="D152" i="54"/>
  <c r="E152" i="54" s="1"/>
  <c r="D151" i="54"/>
  <c r="E151" i="54" s="1"/>
  <c r="D150" i="54"/>
  <c r="E150" i="54" s="1"/>
  <c r="D149" i="54"/>
  <c r="E149" i="54" s="1"/>
  <c r="D148" i="54"/>
  <c r="E148" i="54" s="1"/>
  <c r="D147" i="54"/>
  <c r="E147" i="54" s="1"/>
  <c r="D146" i="54"/>
  <c r="E146" i="54" s="1"/>
  <c r="D145" i="54"/>
  <c r="E145" i="54" s="1"/>
  <c r="D144" i="54"/>
  <c r="E144" i="54" s="1"/>
  <c r="D141" i="54"/>
  <c r="E141" i="54" s="1"/>
  <c r="D140" i="54"/>
  <c r="E140" i="54" s="1"/>
  <c r="D139" i="54"/>
  <c r="E139" i="54" s="1"/>
  <c r="D138" i="54"/>
  <c r="E138" i="54" s="1"/>
  <c r="D137" i="54"/>
  <c r="E137" i="54" s="1"/>
  <c r="D136" i="54"/>
  <c r="E136" i="54" s="1"/>
  <c r="D135" i="54"/>
  <c r="E135" i="54" s="1"/>
  <c r="D134" i="54"/>
  <c r="E134" i="54" s="1"/>
  <c r="D133" i="54"/>
  <c r="E133" i="54" s="1"/>
  <c r="D130" i="54"/>
  <c r="E130" i="54" s="1"/>
  <c r="D129" i="54"/>
  <c r="E129" i="54" s="1"/>
  <c r="D128" i="54"/>
  <c r="E128" i="54" s="1"/>
  <c r="D127" i="54"/>
  <c r="E127" i="54" s="1"/>
  <c r="D126" i="54"/>
  <c r="E126" i="54" s="1"/>
  <c r="D125" i="54"/>
  <c r="E125" i="54" s="1"/>
  <c r="D124" i="54"/>
  <c r="E124" i="54" s="1"/>
  <c r="D123" i="54"/>
  <c r="E123" i="54" s="1"/>
  <c r="D122" i="54"/>
  <c r="E122" i="54" s="1"/>
  <c r="D119" i="54"/>
  <c r="E119" i="54" s="1"/>
  <c r="D118" i="54"/>
  <c r="E118" i="54" s="1"/>
  <c r="D117" i="54"/>
  <c r="E117" i="54" s="1"/>
  <c r="D116" i="54"/>
  <c r="E116" i="54" s="1"/>
  <c r="D115" i="54"/>
  <c r="E115" i="54" s="1"/>
  <c r="D114" i="54"/>
  <c r="E114" i="54" s="1"/>
  <c r="D113" i="54"/>
  <c r="E113" i="54" s="1"/>
  <c r="D112" i="54"/>
  <c r="E112" i="54" s="1"/>
  <c r="D111" i="54"/>
  <c r="E111" i="54" s="1"/>
  <c r="D108" i="54"/>
  <c r="E108" i="54" s="1"/>
  <c r="D107" i="54"/>
  <c r="E107" i="54" s="1"/>
  <c r="D106" i="54"/>
  <c r="E106" i="54" s="1"/>
  <c r="D105" i="54"/>
  <c r="E105" i="54" s="1"/>
  <c r="D104" i="54"/>
  <c r="E104" i="54" s="1"/>
  <c r="D103" i="54"/>
  <c r="E103" i="54" s="1"/>
  <c r="D102" i="54"/>
  <c r="E102" i="54" s="1"/>
  <c r="D101" i="54"/>
  <c r="E101" i="54" s="1"/>
  <c r="D100" i="54"/>
  <c r="E100" i="54" s="1"/>
  <c r="D97" i="54"/>
  <c r="E97" i="54" s="1"/>
  <c r="D96" i="54"/>
  <c r="E96" i="54" s="1"/>
  <c r="D95" i="54"/>
  <c r="E95" i="54" s="1"/>
  <c r="D94" i="54"/>
  <c r="E94" i="54" s="1"/>
  <c r="D93" i="54"/>
  <c r="E93" i="54" s="1"/>
  <c r="D92" i="54"/>
  <c r="E92" i="54" s="1"/>
  <c r="D91" i="54"/>
  <c r="E91" i="54" s="1"/>
  <c r="D90" i="54"/>
  <c r="E90" i="54" s="1"/>
  <c r="D89" i="54"/>
  <c r="E89" i="54" s="1"/>
  <c r="D86" i="54"/>
  <c r="E86" i="54" s="1"/>
  <c r="D85" i="54"/>
  <c r="E85" i="54" s="1"/>
  <c r="D84" i="54"/>
  <c r="E84" i="54" s="1"/>
  <c r="D83" i="54"/>
  <c r="E83" i="54" s="1"/>
  <c r="D82" i="54"/>
  <c r="E82" i="54" s="1"/>
  <c r="D81" i="54"/>
  <c r="E81" i="54" s="1"/>
  <c r="D80" i="54"/>
  <c r="E80" i="54" s="1"/>
  <c r="D79" i="54"/>
  <c r="E79" i="54" s="1"/>
  <c r="D78" i="54"/>
  <c r="E78" i="54" s="1"/>
  <c r="D75" i="54"/>
  <c r="E75" i="54" s="1"/>
  <c r="D74" i="54"/>
  <c r="E74" i="54" s="1"/>
  <c r="D73" i="54"/>
  <c r="E73" i="54" s="1"/>
  <c r="D72" i="54"/>
  <c r="E72" i="54" s="1"/>
  <c r="D71" i="54"/>
  <c r="E71" i="54" s="1"/>
  <c r="D70" i="54"/>
  <c r="E70" i="54" s="1"/>
  <c r="D69" i="54"/>
  <c r="E69" i="54" s="1"/>
  <c r="D68" i="54"/>
  <c r="E68" i="54" s="1"/>
  <c r="D67" i="54"/>
  <c r="E67" i="54" s="1"/>
  <c r="D64" i="54"/>
  <c r="D63" i="54"/>
  <c r="D62" i="54"/>
  <c r="D61" i="54"/>
  <c r="D60" i="54"/>
  <c r="D59" i="54"/>
  <c r="D58" i="54"/>
  <c r="D57" i="54"/>
  <c r="D56" i="54"/>
  <c r="C218" i="54"/>
  <c r="C207" i="54"/>
  <c r="C196" i="54"/>
  <c r="C185" i="54"/>
  <c r="C174" i="54"/>
  <c r="C163" i="54"/>
  <c r="C152" i="54"/>
  <c r="C141" i="54"/>
  <c r="C130" i="54"/>
  <c r="C119" i="54"/>
  <c r="C108" i="54"/>
  <c r="C97" i="54"/>
  <c r="C86" i="54"/>
  <c r="C75" i="54"/>
  <c r="C64" i="54"/>
  <c r="C217" i="54"/>
  <c r="C206" i="54"/>
  <c r="C195" i="54"/>
  <c r="C184" i="54"/>
  <c r="C173" i="54"/>
  <c r="C162" i="54"/>
  <c r="C151" i="54"/>
  <c r="C140" i="54"/>
  <c r="C129" i="54"/>
  <c r="C118" i="54"/>
  <c r="C107" i="54"/>
  <c r="C96" i="54"/>
  <c r="C85" i="54"/>
  <c r="C74" i="54"/>
  <c r="C63" i="54"/>
  <c r="C216" i="54"/>
  <c r="C205" i="54"/>
  <c r="C194" i="54"/>
  <c r="C183" i="54"/>
  <c r="C172" i="54"/>
  <c r="C161" i="54"/>
  <c r="C150" i="54"/>
  <c r="C139" i="54"/>
  <c r="C128" i="54"/>
  <c r="C117" i="54"/>
  <c r="C106" i="54"/>
  <c r="C95" i="54"/>
  <c r="C84" i="54"/>
  <c r="C73" i="54"/>
  <c r="C62" i="54"/>
  <c r="C215" i="54"/>
  <c r="C204" i="54"/>
  <c r="C193" i="54"/>
  <c r="C182" i="54"/>
  <c r="C171" i="54"/>
  <c r="C160" i="54"/>
  <c r="C149" i="54"/>
  <c r="C138" i="54"/>
  <c r="C127" i="54"/>
  <c r="C116" i="54"/>
  <c r="C105" i="54"/>
  <c r="C94" i="54"/>
  <c r="C83" i="54"/>
  <c r="C72" i="54"/>
  <c r="C61" i="54"/>
  <c r="C214" i="54"/>
  <c r="C203" i="54"/>
  <c r="C192" i="54"/>
  <c r="C181" i="54"/>
  <c r="C170" i="54"/>
  <c r="C159" i="54"/>
  <c r="C148" i="54"/>
  <c r="C137" i="54"/>
  <c r="C126" i="54"/>
  <c r="C115" i="54"/>
  <c r="C104" i="54"/>
  <c r="C93" i="54"/>
  <c r="C82" i="54"/>
  <c r="C71" i="54"/>
  <c r="C60" i="54"/>
  <c r="C213" i="54"/>
  <c r="C202" i="54"/>
  <c r="C191" i="54"/>
  <c r="C180" i="54"/>
  <c r="C169" i="54"/>
  <c r="C158" i="54"/>
  <c r="C147" i="54"/>
  <c r="C136" i="54"/>
  <c r="C125" i="54"/>
  <c r="C114" i="54"/>
  <c r="C103" i="54"/>
  <c r="C92" i="54"/>
  <c r="C81" i="54"/>
  <c r="C70" i="54"/>
  <c r="C59" i="54"/>
  <c r="C212" i="54"/>
  <c r="C201" i="54"/>
  <c r="C190" i="54"/>
  <c r="C179" i="54"/>
  <c r="C168" i="54"/>
  <c r="C157" i="54"/>
  <c r="C146" i="54"/>
  <c r="C135" i="54"/>
  <c r="C124" i="54"/>
  <c r="C113" i="54"/>
  <c r="C102" i="54"/>
  <c r="C91" i="54"/>
  <c r="C80" i="54"/>
  <c r="C69" i="54"/>
  <c r="C58" i="54"/>
  <c r="C211" i="54"/>
  <c r="C200" i="54"/>
  <c r="C189" i="54"/>
  <c r="C178" i="54"/>
  <c r="C167" i="54"/>
  <c r="C156" i="54"/>
  <c r="C145" i="54"/>
  <c r="C134" i="54"/>
  <c r="C123" i="54"/>
  <c r="C112" i="54"/>
  <c r="C101" i="54"/>
  <c r="C90" i="54"/>
  <c r="C79" i="54"/>
  <c r="C68" i="54"/>
  <c r="C57" i="54"/>
  <c r="B210" i="54"/>
  <c r="B199" i="54"/>
  <c r="B188" i="54"/>
  <c r="B177" i="54"/>
  <c r="B166" i="54"/>
  <c r="B155" i="54"/>
  <c r="B144" i="54"/>
  <c r="B133" i="54"/>
  <c r="B122" i="54"/>
  <c r="B111" i="54"/>
  <c r="B100" i="54"/>
  <c r="B89" i="54"/>
  <c r="B78" i="54"/>
  <c r="B67" i="54"/>
  <c r="B56" i="54"/>
  <c r="B66" i="54"/>
  <c r="B55" i="54"/>
  <c r="D227" i="52"/>
  <c r="E227" i="52" s="1"/>
  <c r="D226" i="52"/>
  <c r="E226" i="52" s="1"/>
  <c r="D225" i="52"/>
  <c r="E225" i="52" s="1"/>
  <c r="D224" i="52"/>
  <c r="E224" i="52" s="1"/>
  <c r="D223" i="52"/>
  <c r="E223" i="52" s="1"/>
  <c r="D222" i="52"/>
  <c r="E222" i="52" s="1"/>
  <c r="D221" i="52"/>
  <c r="E221" i="52" s="1"/>
  <c r="D220" i="52"/>
  <c r="E220" i="52" s="1"/>
  <c r="D219" i="52"/>
  <c r="E219" i="52" s="1"/>
  <c r="D216" i="52"/>
  <c r="E216" i="52" s="1"/>
  <c r="D215" i="52"/>
  <c r="E215" i="52" s="1"/>
  <c r="D214" i="52"/>
  <c r="E214" i="52" s="1"/>
  <c r="D213" i="52"/>
  <c r="E213" i="52" s="1"/>
  <c r="D212" i="52"/>
  <c r="E212" i="52" s="1"/>
  <c r="D211" i="52"/>
  <c r="E211" i="52" s="1"/>
  <c r="D210" i="52"/>
  <c r="E210" i="52" s="1"/>
  <c r="D209" i="52"/>
  <c r="E209" i="52" s="1"/>
  <c r="D208" i="52"/>
  <c r="E208" i="52" s="1"/>
  <c r="D205" i="52"/>
  <c r="E205" i="52" s="1"/>
  <c r="D204" i="52"/>
  <c r="E204" i="52" s="1"/>
  <c r="D203" i="52"/>
  <c r="E203" i="52" s="1"/>
  <c r="D202" i="52"/>
  <c r="E202" i="52" s="1"/>
  <c r="D201" i="52"/>
  <c r="E201" i="52" s="1"/>
  <c r="D200" i="52"/>
  <c r="E200" i="52" s="1"/>
  <c r="D199" i="52"/>
  <c r="E199" i="52" s="1"/>
  <c r="D198" i="52"/>
  <c r="E198" i="52" s="1"/>
  <c r="D197" i="52"/>
  <c r="E197" i="52" s="1"/>
  <c r="D194" i="52"/>
  <c r="D193" i="52"/>
  <c r="D192" i="52"/>
  <c r="D191" i="52"/>
  <c r="D190" i="52"/>
  <c r="D189" i="52"/>
  <c r="D188" i="52"/>
  <c r="D187" i="52"/>
  <c r="D186" i="52"/>
  <c r="D183" i="52"/>
  <c r="D182" i="52"/>
  <c r="D181" i="52"/>
  <c r="D180" i="52"/>
  <c r="D179" i="52"/>
  <c r="D178" i="52"/>
  <c r="D177" i="52"/>
  <c r="D176" i="52"/>
  <c r="D175" i="52"/>
  <c r="D172" i="52"/>
  <c r="D171" i="52"/>
  <c r="D170" i="52"/>
  <c r="D169" i="52"/>
  <c r="D168" i="52"/>
  <c r="D167" i="52"/>
  <c r="D166" i="52"/>
  <c r="D165" i="52"/>
  <c r="D164" i="52"/>
  <c r="D161" i="52"/>
  <c r="D160" i="52"/>
  <c r="D159" i="52"/>
  <c r="D158" i="52"/>
  <c r="D157" i="52"/>
  <c r="D156" i="52"/>
  <c r="D155" i="52"/>
  <c r="D154" i="52"/>
  <c r="D153" i="52"/>
  <c r="D150" i="52"/>
  <c r="D149" i="52"/>
  <c r="D148" i="52"/>
  <c r="D147" i="52"/>
  <c r="D146" i="52"/>
  <c r="D145" i="52"/>
  <c r="D144" i="52"/>
  <c r="D143" i="52"/>
  <c r="D142" i="52"/>
  <c r="D139" i="52"/>
  <c r="D138" i="52"/>
  <c r="D137" i="52"/>
  <c r="D136" i="52"/>
  <c r="D135" i="52"/>
  <c r="D134" i="52"/>
  <c r="D133" i="52"/>
  <c r="D132" i="52"/>
  <c r="D131" i="52"/>
  <c r="D128" i="52"/>
  <c r="D127" i="52"/>
  <c r="D126" i="52"/>
  <c r="D125" i="52"/>
  <c r="D124" i="52"/>
  <c r="D123" i="52"/>
  <c r="D122" i="52"/>
  <c r="D121" i="52"/>
  <c r="D120" i="52"/>
  <c r="D117" i="52"/>
  <c r="D116" i="52"/>
  <c r="D115" i="52"/>
  <c r="D114" i="52"/>
  <c r="D113" i="52"/>
  <c r="D112" i="52"/>
  <c r="D111" i="52"/>
  <c r="D110" i="52"/>
  <c r="D109" i="52"/>
  <c r="D106" i="52"/>
  <c r="D105" i="52"/>
  <c r="D104" i="52"/>
  <c r="D103" i="52"/>
  <c r="D102" i="52"/>
  <c r="D101" i="52"/>
  <c r="D100" i="52"/>
  <c r="D99" i="52"/>
  <c r="D98" i="52"/>
  <c r="D95" i="52"/>
  <c r="D94" i="52"/>
  <c r="D93" i="52"/>
  <c r="D92" i="52"/>
  <c r="D91" i="52"/>
  <c r="D90" i="52"/>
  <c r="D89" i="52"/>
  <c r="D88" i="52"/>
  <c r="D87" i="52"/>
  <c r="D84" i="52"/>
  <c r="D83" i="52"/>
  <c r="D82" i="52"/>
  <c r="D81" i="52"/>
  <c r="D80" i="52"/>
  <c r="D79" i="52"/>
  <c r="D78" i="52"/>
  <c r="D77" i="52"/>
  <c r="D76" i="52"/>
  <c r="D73" i="52"/>
  <c r="D72" i="52"/>
  <c r="D71" i="52"/>
  <c r="D70" i="52"/>
  <c r="D69" i="52"/>
  <c r="D68" i="52"/>
  <c r="D67" i="52"/>
  <c r="D66" i="52"/>
  <c r="D65" i="52"/>
  <c r="C227" i="52"/>
  <c r="C216" i="52"/>
  <c r="C205" i="52"/>
  <c r="C194" i="52"/>
  <c r="C183" i="52"/>
  <c r="C172" i="52"/>
  <c r="C161" i="52"/>
  <c r="C150" i="52"/>
  <c r="C139" i="52"/>
  <c r="C128" i="52"/>
  <c r="C117" i="52"/>
  <c r="C106" i="52"/>
  <c r="C95" i="52"/>
  <c r="C84" i="52"/>
  <c r="C73" i="52"/>
  <c r="C226" i="52"/>
  <c r="C215" i="52"/>
  <c r="C204" i="52"/>
  <c r="C193" i="52"/>
  <c r="C182" i="52"/>
  <c r="C171" i="52"/>
  <c r="C160" i="52"/>
  <c r="C149" i="52"/>
  <c r="C138" i="52"/>
  <c r="C127" i="52"/>
  <c r="C116" i="52"/>
  <c r="C105" i="52"/>
  <c r="C94" i="52"/>
  <c r="C83" i="52"/>
  <c r="C72" i="52"/>
  <c r="C225" i="52"/>
  <c r="C214" i="52"/>
  <c r="C203" i="52"/>
  <c r="C192" i="52"/>
  <c r="C181" i="52"/>
  <c r="C170" i="52"/>
  <c r="C159" i="52"/>
  <c r="C148" i="52"/>
  <c r="C137" i="52"/>
  <c r="C126" i="52"/>
  <c r="C115" i="52"/>
  <c r="C104" i="52"/>
  <c r="C93" i="52"/>
  <c r="C82" i="52"/>
  <c r="C71" i="52"/>
  <c r="C224" i="52"/>
  <c r="C213" i="52"/>
  <c r="C202" i="52"/>
  <c r="C191" i="52"/>
  <c r="C180" i="52"/>
  <c r="C169" i="52"/>
  <c r="C158" i="52"/>
  <c r="C147" i="52"/>
  <c r="C136" i="52"/>
  <c r="C125" i="52"/>
  <c r="C114" i="52"/>
  <c r="C103" i="52"/>
  <c r="C92" i="52"/>
  <c r="E92" i="52" s="1"/>
  <c r="C81" i="52"/>
  <c r="C70" i="52"/>
  <c r="C223" i="52"/>
  <c r="C212" i="52"/>
  <c r="C201" i="52"/>
  <c r="C190" i="52"/>
  <c r="C179" i="52"/>
  <c r="C168" i="52"/>
  <c r="C157" i="52"/>
  <c r="C146" i="52"/>
  <c r="C135" i="52"/>
  <c r="C124" i="52"/>
  <c r="C113" i="52"/>
  <c r="C102" i="52"/>
  <c r="C91" i="52"/>
  <c r="C80" i="52"/>
  <c r="C69" i="52"/>
  <c r="C222" i="52"/>
  <c r="C211" i="52"/>
  <c r="C200" i="52"/>
  <c r="C189" i="52"/>
  <c r="C178" i="52"/>
  <c r="C167" i="52"/>
  <c r="C156" i="52"/>
  <c r="C145" i="52"/>
  <c r="C134" i="52"/>
  <c r="C123" i="52"/>
  <c r="C112" i="52"/>
  <c r="C101" i="52"/>
  <c r="C90" i="52"/>
  <c r="C79" i="52"/>
  <c r="C68" i="52"/>
  <c r="C221" i="52"/>
  <c r="C210" i="52"/>
  <c r="C199" i="52"/>
  <c r="C188" i="52"/>
  <c r="C177" i="52"/>
  <c r="C166" i="52"/>
  <c r="C155" i="52"/>
  <c r="C144" i="52"/>
  <c r="C133" i="52"/>
  <c r="C122" i="52"/>
  <c r="C111" i="52"/>
  <c r="C100" i="52"/>
  <c r="C89" i="52"/>
  <c r="C78" i="52"/>
  <c r="C67" i="52"/>
  <c r="C220" i="52"/>
  <c r="C209" i="52"/>
  <c r="C198" i="52"/>
  <c r="C187" i="52"/>
  <c r="C176" i="52"/>
  <c r="C165" i="52"/>
  <c r="C154" i="52"/>
  <c r="C143" i="52"/>
  <c r="C132" i="52"/>
  <c r="C121" i="52"/>
  <c r="C110" i="52"/>
  <c r="C99" i="52"/>
  <c r="C88" i="52"/>
  <c r="E88" i="52" s="1"/>
  <c r="C77" i="52"/>
  <c r="C66" i="52"/>
  <c r="B219" i="52"/>
  <c r="B208" i="52"/>
  <c r="B197" i="52"/>
  <c r="B186" i="52"/>
  <c r="B175" i="52"/>
  <c r="B164" i="52"/>
  <c r="B153" i="52"/>
  <c r="B142" i="52"/>
  <c r="B131" i="52"/>
  <c r="B120" i="52"/>
  <c r="B109" i="52"/>
  <c r="B98" i="52"/>
  <c r="B87" i="52"/>
  <c r="B76" i="52"/>
  <c r="B65" i="52"/>
  <c r="B64" i="52"/>
  <c r="BV6" i="2"/>
  <c r="BW6" i="2" s="1"/>
  <c r="BX6" i="2" s="1"/>
  <c r="D218" i="51"/>
  <c r="E218" i="51" s="1"/>
  <c r="D217" i="51"/>
  <c r="E217" i="51" s="1"/>
  <c r="D216" i="51"/>
  <c r="E216" i="51" s="1"/>
  <c r="D215" i="51"/>
  <c r="E215" i="51" s="1"/>
  <c r="D214" i="51"/>
  <c r="E214" i="51" s="1"/>
  <c r="D213" i="51"/>
  <c r="E213" i="51" s="1"/>
  <c r="D212" i="51"/>
  <c r="E212" i="51" s="1"/>
  <c r="D211" i="51"/>
  <c r="E211" i="51" s="1"/>
  <c r="D210" i="51"/>
  <c r="E210" i="51" s="1"/>
  <c r="D207" i="51"/>
  <c r="E207" i="51" s="1"/>
  <c r="D206" i="51"/>
  <c r="E206" i="51" s="1"/>
  <c r="D205" i="51"/>
  <c r="E205" i="51" s="1"/>
  <c r="D204" i="51"/>
  <c r="E204" i="51" s="1"/>
  <c r="D203" i="51"/>
  <c r="E203" i="51" s="1"/>
  <c r="D202" i="51"/>
  <c r="E202" i="51" s="1"/>
  <c r="D201" i="51"/>
  <c r="E201" i="51" s="1"/>
  <c r="D200" i="51"/>
  <c r="E200" i="51" s="1"/>
  <c r="D199" i="51"/>
  <c r="E199" i="51" s="1"/>
  <c r="D196" i="51"/>
  <c r="E196" i="51" s="1"/>
  <c r="D195" i="51"/>
  <c r="E195" i="51" s="1"/>
  <c r="D194" i="51"/>
  <c r="E194" i="51" s="1"/>
  <c r="D193" i="51"/>
  <c r="E193" i="51" s="1"/>
  <c r="D192" i="51"/>
  <c r="E192" i="51" s="1"/>
  <c r="D191" i="51"/>
  <c r="E191" i="51" s="1"/>
  <c r="D190" i="51"/>
  <c r="E190" i="51" s="1"/>
  <c r="D189" i="51"/>
  <c r="E189" i="51" s="1"/>
  <c r="D188" i="51"/>
  <c r="E188" i="51" s="1"/>
  <c r="D185" i="51"/>
  <c r="D184" i="51"/>
  <c r="D183" i="51"/>
  <c r="D182" i="51"/>
  <c r="D181" i="51"/>
  <c r="D180" i="51"/>
  <c r="D179" i="51"/>
  <c r="D178" i="51"/>
  <c r="D177" i="51"/>
  <c r="D174" i="51"/>
  <c r="D173" i="51"/>
  <c r="D172" i="51"/>
  <c r="D171" i="51"/>
  <c r="D170" i="51"/>
  <c r="D169" i="51"/>
  <c r="D168" i="51"/>
  <c r="D167" i="51"/>
  <c r="D166" i="51"/>
  <c r="D163" i="51"/>
  <c r="D162" i="51"/>
  <c r="D161" i="51"/>
  <c r="D160" i="51"/>
  <c r="D159" i="51"/>
  <c r="D158" i="51"/>
  <c r="D157" i="51"/>
  <c r="D156" i="51"/>
  <c r="D155" i="51"/>
  <c r="D152" i="51"/>
  <c r="D151" i="51"/>
  <c r="D150" i="51"/>
  <c r="D149" i="51"/>
  <c r="D148" i="51"/>
  <c r="D147" i="51"/>
  <c r="D146" i="51"/>
  <c r="D145" i="51"/>
  <c r="D144" i="51"/>
  <c r="D141" i="51"/>
  <c r="D140" i="51"/>
  <c r="D139" i="51"/>
  <c r="D138" i="51"/>
  <c r="D137" i="51"/>
  <c r="D136" i="51"/>
  <c r="D135" i="51"/>
  <c r="D134" i="51"/>
  <c r="D133" i="51"/>
  <c r="D130" i="51"/>
  <c r="D129" i="51"/>
  <c r="D128" i="51"/>
  <c r="D127" i="51"/>
  <c r="D126" i="51"/>
  <c r="D125" i="51"/>
  <c r="D124" i="51"/>
  <c r="D123" i="51"/>
  <c r="D122" i="51"/>
  <c r="D119" i="51"/>
  <c r="D118" i="51"/>
  <c r="D117" i="51"/>
  <c r="D116" i="51"/>
  <c r="D115" i="51"/>
  <c r="D114" i="51"/>
  <c r="D113" i="51"/>
  <c r="D112" i="51"/>
  <c r="D111" i="51"/>
  <c r="D108" i="51"/>
  <c r="D107" i="51"/>
  <c r="D106" i="51"/>
  <c r="D105" i="51"/>
  <c r="D104" i="51"/>
  <c r="D103" i="51"/>
  <c r="D102" i="51"/>
  <c r="D101" i="51"/>
  <c r="D100" i="51"/>
  <c r="D97" i="51"/>
  <c r="E97" i="51" s="1"/>
  <c r="D96" i="51"/>
  <c r="E96" i="51" s="1"/>
  <c r="D95" i="51"/>
  <c r="E95" i="51" s="1"/>
  <c r="D94" i="51"/>
  <c r="E94" i="51" s="1"/>
  <c r="D93" i="51"/>
  <c r="E93" i="51" s="1"/>
  <c r="D92" i="51"/>
  <c r="E92" i="51" s="1"/>
  <c r="D91" i="51"/>
  <c r="E91" i="51" s="1"/>
  <c r="D90" i="51"/>
  <c r="E90" i="51" s="1"/>
  <c r="D89" i="51"/>
  <c r="E89" i="51" s="1"/>
  <c r="D86" i="51"/>
  <c r="D85" i="51"/>
  <c r="D84" i="51"/>
  <c r="D83" i="51"/>
  <c r="D82" i="51"/>
  <c r="D81" i="51"/>
  <c r="D80" i="51"/>
  <c r="D79" i="51"/>
  <c r="D78" i="51"/>
  <c r="D75" i="51"/>
  <c r="D74" i="51"/>
  <c r="D73" i="51"/>
  <c r="D72" i="51"/>
  <c r="D71" i="51"/>
  <c r="D70" i="51"/>
  <c r="D69" i="51"/>
  <c r="D68" i="51"/>
  <c r="D67" i="51"/>
  <c r="D64" i="51"/>
  <c r="D63" i="51"/>
  <c r="D62" i="51"/>
  <c r="D61" i="51"/>
  <c r="D60" i="51"/>
  <c r="D59" i="51"/>
  <c r="D58" i="51"/>
  <c r="D57" i="51"/>
  <c r="D56" i="51"/>
  <c r="C218" i="51"/>
  <c r="C207" i="51"/>
  <c r="C196" i="51"/>
  <c r="C185" i="51"/>
  <c r="C174" i="51"/>
  <c r="C163" i="51"/>
  <c r="C152" i="51"/>
  <c r="C141" i="51"/>
  <c r="C130" i="51"/>
  <c r="C119" i="51"/>
  <c r="C108" i="51"/>
  <c r="C97" i="51"/>
  <c r="C86" i="51"/>
  <c r="E86" i="51" s="1"/>
  <c r="C75" i="51"/>
  <c r="C64" i="51"/>
  <c r="C217" i="51"/>
  <c r="C206" i="51"/>
  <c r="C195" i="51"/>
  <c r="C184" i="51"/>
  <c r="C173" i="51"/>
  <c r="C162" i="51"/>
  <c r="C151" i="51"/>
  <c r="C140" i="51"/>
  <c r="C129" i="51"/>
  <c r="C118" i="51"/>
  <c r="C107" i="51"/>
  <c r="C96" i="51"/>
  <c r="C85" i="51"/>
  <c r="C74" i="51"/>
  <c r="C63" i="51"/>
  <c r="C216" i="51"/>
  <c r="C205" i="51"/>
  <c r="C194" i="51"/>
  <c r="C183" i="51"/>
  <c r="C172" i="51"/>
  <c r="C161" i="51"/>
  <c r="C150" i="51"/>
  <c r="C139" i="51"/>
  <c r="C128" i="51"/>
  <c r="C117" i="51"/>
  <c r="C106" i="51"/>
  <c r="C95" i="51"/>
  <c r="C84" i="51"/>
  <c r="C73" i="51"/>
  <c r="C62" i="51"/>
  <c r="C215" i="51"/>
  <c r="C204" i="51"/>
  <c r="C193" i="51"/>
  <c r="C182" i="51"/>
  <c r="C171" i="51"/>
  <c r="C160" i="51"/>
  <c r="C149" i="51"/>
  <c r="C138" i="51"/>
  <c r="C127" i="51"/>
  <c r="C116" i="51"/>
  <c r="C105" i="51"/>
  <c r="C94" i="51"/>
  <c r="C83" i="51"/>
  <c r="C72" i="51"/>
  <c r="C61" i="51"/>
  <c r="E61" i="51" s="1"/>
  <c r="C214" i="51"/>
  <c r="C203" i="51"/>
  <c r="C192" i="51"/>
  <c r="C181" i="51"/>
  <c r="C170" i="51"/>
  <c r="C159" i="51"/>
  <c r="C148" i="51"/>
  <c r="C137" i="51"/>
  <c r="C126" i="51"/>
  <c r="C115" i="51"/>
  <c r="C104" i="51"/>
  <c r="C93" i="51"/>
  <c r="C82" i="51"/>
  <c r="C71" i="51"/>
  <c r="C60" i="51"/>
  <c r="C213" i="51"/>
  <c r="C202" i="51"/>
  <c r="C191" i="51"/>
  <c r="C180" i="51"/>
  <c r="C169" i="51"/>
  <c r="C158" i="51"/>
  <c r="C147" i="51"/>
  <c r="C136" i="51"/>
  <c r="C125" i="51"/>
  <c r="C114" i="51"/>
  <c r="C103" i="51"/>
  <c r="C92" i="51"/>
  <c r="C81" i="51"/>
  <c r="C70" i="51"/>
  <c r="C59" i="51"/>
  <c r="E59" i="51" s="1"/>
  <c r="C212" i="51"/>
  <c r="C201" i="51"/>
  <c r="C190" i="51"/>
  <c r="C179" i="51"/>
  <c r="C168" i="51"/>
  <c r="C157" i="51"/>
  <c r="C146" i="51"/>
  <c r="C135" i="51"/>
  <c r="C124" i="51"/>
  <c r="C113" i="51"/>
  <c r="C102" i="51"/>
  <c r="C91" i="51"/>
  <c r="C80" i="51"/>
  <c r="C69" i="51"/>
  <c r="C58" i="51"/>
  <c r="C211" i="51"/>
  <c r="C200" i="51"/>
  <c r="C189" i="51"/>
  <c r="C178" i="51"/>
  <c r="C167" i="51"/>
  <c r="C156" i="51"/>
  <c r="C145" i="51"/>
  <c r="C134" i="51"/>
  <c r="C123" i="51"/>
  <c r="C112" i="51"/>
  <c r="C101" i="51"/>
  <c r="C90" i="51"/>
  <c r="C79" i="51"/>
  <c r="C68" i="51"/>
  <c r="C57" i="51"/>
  <c r="E57" i="51" s="1"/>
  <c r="B210" i="51"/>
  <c r="B199" i="51"/>
  <c r="B188" i="51"/>
  <c r="B177" i="51"/>
  <c r="B166" i="51"/>
  <c r="B155" i="51"/>
  <c r="B144" i="51"/>
  <c r="B133" i="51"/>
  <c r="B122" i="51"/>
  <c r="B111" i="51"/>
  <c r="B100" i="51"/>
  <c r="B89" i="51"/>
  <c r="B78" i="51"/>
  <c r="B67" i="51"/>
  <c r="B56" i="51"/>
  <c r="B55" i="51"/>
  <c r="B55" i="14"/>
  <c r="B78" i="14"/>
  <c r="C112" i="14"/>
  <c r="C169" i="14"/>
  <c r="C180" i="14"/>
  <c r="C213" i="14"/>
  <c r="D56" i="14"/>
  <c r="D57" i="14"/>
  <c r="D58" i="14"/>
  <c r="D59" i="14"/>
  <c r="D60" i="14"/>
  <c r="D61" i="14"/>
  <c r="D62" i="14"/>
  <c r="D63" i="14"/>
  <c r="D64" i="14"/>
  <c r="C67" i="14"/>
  <c r="D67" i="14"/>
  <c r="D68" i="14"/>
  <c r="D69" i="14"/>
  <c r="D70" i="14"/>
  <c r="D71" i="14"/>
  <c r="D72" i="14"/>
  <c r="D73" i="14"/>
  <c r="D74" i="14"/>
  <c r="D75" i="14"/>
  <c r="D78" i="14"/>
  <c r="D79" i="14"/>
  <c r="D80" i="14"/>
  <c r="D81" i="14"/>
  <c r="D82" i="14"/>
  <c r="D83" i="14"/>
  <c r="D84" i="14"/>
  <c r="D85" i="14"/>
  <c r="D86" i="14"/>
  <c r="D89" i="14"/>
  <c r="D90" i="14"/>
  <c r="D91" i="14"/>
  <c r="D92" i="14"/>
  <c r="D93" i="14"/>
  <c r="D94" i="14"/>
  <c r="D95" i="14"/>
  <c r="D96" i="14"/>
  <c r="D97" i="14"/>
  <c r="D100" i="14"/>
  <c r="D101" i="14"/>
  <c r="D102" i="14"/>
  <c r="D103" i="14"/>
  <c r="D104" i="14"/>
  <c r="D105" i="14"/>
  <c r="C106" i="14"/>
  <c r="D106" i="14"/>
  <c r="D107" i="14"/>
  <c r="D108" i="14"/>
  <c r="D111" i="14"/>
  <c r="D112" i="14"/>
  <c r="E112" i="14" s="1"/>
  <c r="D113" i="14"/>
  <c r="D114" i="14"/>
  <c r="D115" i="14"/>
  <c r="D116" i="14"/>
  <c r="D117" i="14"/>
  <c r="D118" i="14"/>
  <c r="D119" i="14"/>
  <c r="D122" i="14"/>
  <c r="D123" i="14"/>
  <c r="D124" i="14"/>
  <c r="D125" i="14"/>
  <c r="D126" i="14"/>
  <c r="D127" i="14"/>
  <c r="D128" i="14"/>
  <c r="D129" i="14"/>
  <c r="D130" i="14"/>
  <c r="B133" i="14"/>
  <c r="D133" i="14"/>
  <c r="C134" i="14"/>
  <c r="D134" i="14"/>
  <c r="E134" i="14" s="1"/>
  <c r="D135" i="14"/>
  <c r="D136" i="14"/>
  <c r="D137" i="14"/>
  <c r="D138" i="14"/>
  <c r="D139" i="14"/>
  <c r="D140" i="14"/>
  <c r="D141" i="14"/>
  <c r="B144" i="14"/>
  <c r="D144" i="14"/>
  <c r="D145" i="14"/>
  <c r="D146" i="14"/>
  <c r="D147" i="14"/>
  <c r="D148" i="14"/>
  <c r="D149" i="14"/>
  <c r="D150" i="14"/>
  <c r="D151" i="14"/>
  <c r="D152" i="14"/>
  <c r="B155" i="14"/>
  <c r="D155" i="14"/>
  <c r="D156" i="14"/>
  <c r="D157" i="14"/>
  <c r="D158" i="14"/>
  <c r="D159" i="14"/>
  <c r="D160" i="14"/>
  <c r="D161" i="14"/>
  <c r="D162" i="14"/>
  <c r="D163" i="14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7" i="14"/>
  <c r="D178" i="14"/>
  <c r="D179" i="14"/>
  <c r="D180" i="14"/>
  <c r="E180" i="14" s="1"/>
  <c r="D181" i="14"/>
  <c r="D182" i="14"/>
  <c r="D183" i="14"/>
  <c r="D184" i="14"/>
  <c r="C185" i="14"/>
  <c r="D185" i="14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C205" i="14"/>
  <c r="D205" i="14"/>
  <c r="E205" i="14" s="1"/>
  <c r="D206" i="14"/>
  <c r="E206" i="14" s="1"/>
  <c r="D207" i="14"/>
  <c r="E207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4" i="42"/>
  <c r="D12" i="42"/>
  <c r="D7" i="42"/>
  <c r="D9" i="42"/>
  <c r="D5" i="42"/>
  <c r="D13" i="42"/>
  <c r="D10" i="42"/>
  <c r="D17" i="42"/>
  <c r="D11" i="42"/>
  <c r="D8" i="42"/>
  <c r="D6" i="42"/>
  <c r="D14" i="42"/>
  <c r="D3" i="42"/>
  <c r="C3" i="42" s="1"/>
  <c r="D15" i="42"/>
  <c r="D16" i="42"/>
  <c r="D18" i="42"/>
  <c r="D46" i="42"/>
  <c r="D59" i="42"/>
  <c r="D53" i="42"/>
  <c r="D56" i="42"/>
  <c r="D51" i="42"/>
  <c r="D47" i="42"/>
  <c r="D54" i="42"/>
  <c r="D61" i="42"/>
  <c r="D58" i="42"/>
  <c r="D48" i="42"/>
  <c r="D50" i="42"/>
  <c r="D57" i="42"/>
  <c r="D49" i="42"/>
  <c r="D52" i="42"/>
  <c r="D55" i="42"/>
  <c r="D60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AJ5" i="3"/>
  <c r="AM5" i="3"/>
  <c r="A6" i="3"/>
  <c r="AJ7" i="3"/>
  <c r="AM7" i="3"/>
  <c r="AJ9" i="3"/>
  <c r="AM9" i="3"/>
  <c r="AJ21" i="3"/>
  <c r="AM21" i="3"/>
  <c r="AJ17" i="3"/>
  <c r="AM17" i="3"/>
  <c r="AJ19" i="3"/>
  <c r="AM19" i="3"/>
  <c r="AJ13" i="3"/>
  <c r="AM13" i="3"/>
  <c r="AJ23" i="3"/>
  <c r="AM23" i="3"/>
  <c r="AJ25" i="3"/>
  <c r="AM25" i="3"/>
  <c r="AJ29" i="3"/>
  <c r="AM29" i="3"/>
  <c r="AJ11" i="3"/>
  <c r="AM11" i="3"/>
  <c r="A30" i="3"/>
  <c r="AJ31" i="3"/>
  <c r="AM31" i="3"/>
  <c r="AJ27" i="3"/>
  <c r="AM27" i="3"/>
  <c r="AJ33" i="3"/>
  <c r="AM33" i="3"/>
  <c r="AJ35" i="3"/>
  <c r="AM35" i="3"/>
  <c r="B55" i="7"/>
  <c r="B56" i="7"/>
  <c r="B100" i="7"/>
  <c r="B122" i="7"/>
  <c r="B166" i="7"/>
  <c r="B188" i="7"/>
  <c r="D56" i="7"/>
  <c r="D57" i="7"/>
  <c r="D58" i="7"/>
  <c r="D59" i="7"/>
  <c r="D60" i="7"/>
  <c r="D61" i="7"/>
  <c r="D62" i="7"/>
  <c r="D63" i="7"/>
  <c r="D64" i="7"/>
  <c r="B67" i="7"/>
  <c r="C67" i="7"/>
  <c r="D67" i="7"/>
  <c r="D68" i="7"/>
  <c r="D69" i="7"/>
  <c r="D70" i="7"/>
  <c r="D71" i="7"/>
  <c r="D72" i="7"/>
  <c r="D73" i="7"/>
  <c r="D74" i="7"/>
  <c r="D75" i="7"/>
  <c r="B78" i="7"/>
  <c r="D78" i="7"/>
  <c r="D79" i="7"/>
  <c r="D80" i="7"/>
  <c r="D81" i="7"/>
  <c r="D82" i="7"/>
  <c r="D83" i="7"/>
  <c r="D84" i="7"/>
  <c r="D85" i="7"/>
  <c r="D86" i="7"/>
  <c r="D89" i="7"/>
  <c r="D90" i="7"/>
  <c r="D91" i="7"/>
  <c r="D92" i="7"/>
  <c r="D93" i="7"/>
  <c r="D94" i="7"/>
  <c r="D95" i="7"/>
  <c r="D96" i="7"/>
  <c r="D97" i="7"/>
  <c r="D100" i="7"/>
  <c r="D101" i="7"/>
  <c r="D102" i="7"/>
  <c r="D103" i="7"/>
  <c r="D104" i="7"/>
  <c r="D105" i="7"/>
  <c r="D106" i="7"/>
  <c r="D107" i="7"/>
  <c r="D108" i="7"/>
  <c r="D111" i="7"/>
  <c r="D112" i="7"/>
  <c r="D113" i="7"/>
  <c r="D114" i="7"/>
  <c r="D115" i="7"/>
  <c r="D116" i="7"/>
  <c r="D117" i="7"/>
  <c r="D118" i="7"/>
  <c r="D119" i="7"/>
  <c r="D122" i="7"/>
  <c r="D123" i="7"/>
  <c r="D124" i="7"/>
  <c r="D125" i="7"/>
  <c r="D126" i="7"/>
  <c r="D127" i="7"/>
  <c r="D128" i="7"/>
  <c r="D129" i="7"/>
  <c r="D130" i="7"/>
  <c r="D133" i="7"/>
  <c r="D134" i="7"/>
  <c r="D135" i="7"/>
  <c r="D136" i="7"/>
  <c r="D137" i="7"/>
  <c r="D138" i="7"/>
  <c r="D139" i="7"/>
  <c r="D140" i="7"/>
  <c r="D141" i="7"/>
  <c r="D144" i="7"/>
  <c r="D145" i="7"/>
  <c r="D146" i="7"/>
  <c r="D147" i="7"/>
  <c r="D148" i="7"/>
  <c r="D149" i="7"/>
  <c r="D150" i="7"/>
  <c r="D151" i="7"/>
  <c r="D152" i="7"/>
  <c r="D155" i="7"/>
  <c r="D156" i="7"/>
  <c r="D157" i="7"/>
  <c r="D158" i="7"/>
  <c r="D159" i="7"/>
  <c r="D160" i="7"/>
  <c r="D161" i="7"/>
  <c r="D162" i="7"/>
  <c r="D163" i="7"/>
  <c r="D166" i="7"/>
  <c r="D167" i="7"/>
  <c r="D168" i="7"/>
  <c r="D169" i="7"/>
  <c r="D170" i="7"/>
  <c r="D171" i="7"/>
  <c r="D172" i="7"/>
  <c r="D173" i="7"/>
  <c r="D174" i="7"/>
  <c r="D177" i="7"/>
  <c r="D178" i="7"/>
  <c r="D179" i="7"/>
  <c r="D180" i="7"/>
  <c r="D181" i="7"/>
  <c r="D182" i="7"/>
  <c r="D183" i="7"/>
  <c r="D184" i="7"/>
  <c r="D185" i="7"/>
  <c r="D188" i="7"/>
  <c r="E188" i="7" s="1"/>
  <c r="D189" i="7"/>
  <c r="E189" i="7" s="1"/>
  <c r="D190" i="7"/>
  <c r="E190" i="7" s="1"/>
  <c r="D191" i="7"/>
  <c r="E191" i="7" s="1"/>
  <c r="D192" i="7"/>
  <c r="E192" i="7" s="1"/>
  <c r="D193" i="7"/>
  <c r="E193" i="7" s="1"/>
  <c r="D194" i="7"/>
  <c r="E194" i="7" s="1"/>
  <c r="D195" i="7"/>
  <c r="E195" i="7" s="1"/>
  <c r="D196" i="7"/>
  <c r="E196" i="7" s="1"/>
  <c r="D199" i="7"/>
  <c r="E199" i="7" s="1"/>
  <c r="D200" i="7"/>
  <c r="E200" i="7" s="1"/>
  <c r="D201" i="7"/>
  <c r="E201" i="7" s="1"/>
  <c r="D202" i="7"/>
  <c r="E202" i="7" s="1"/>
  <c r="D203" i="7"/>
  <c r="E203" i="7" s="1"/>
  <c r="D204" i="7"/>
  <c r="E204" i="7" s="1"/>
  <c r="D205" i="7"/>
  <c r="E205" i="7" s="1"/>
  <c r="D206" i="7"/>
  <c r="E206" i="7" s="1"/>
  <c r="D207" i="7"/>
  <c r="E207" i="7" s="1"/>
  <c r="D210" i="7"/>
  <c r="E210" i="7" s="1"/>
  <c r="D211" i="7"/>
  <c r="E211" i="7" s="1"/>
  <c r="D212" i="7"/>
  <c r="E212" i="7" s="1"/>
  <c r="D213" i="7"/>
  <c r="E213" i="7" s="1"/>
  <c r="D214" i="7"/>
  <c r="E214" i="7" s="1"/>
  <c r="D215" i="7"/>
  <c r="E215" i="7" s="1"/>
  <c r="D216" i="7"/>
  <c r="E216" i="7" s="1"/>
  <c r="D217" i="7"/>
  <c r="E217" i="7" s="1"/>
  <c r="D218" i="7"/>
  <c r="E218" i="7" s="1"/>
  <c r="Q7" i="10"/>
  <c r="C89" i="10"/>
  <c r="C111" i="10"/>
  <c r="AO7" i="10"/>
  <c r="B136" i="10"/>
  <c r="C133" i="10"/>
  <c r="C155" i="10"/>
  <c r="C177" i="10"/>
  <c r="BY7" i="10"/>
  <c r="C199" i="10"/>
  <c r="C57" i="10"/>
  <c r="K8" i="10"/>
  <c r="C101" i="10"/>
  <c r="AI8" i="10"/>
  <c r="C123" i="10"/>
  <c r="C145" i="10"/>
  <c r="C167" i="10"/>
  <c r="C189" i="10"/>
  <c r="C211" i="10"/>
  <c r="K9" i="10"/>
  <c r="Q9" i="10"/>
  <c r="W9" i="10"/>
  <c r="AO9" i="10"/>
  <c r="CE9" i="10"/>
  <c r="CK9" i="10"/>
  <c r="E10" i="10"/>
  <c r="BM10" i="10"/>
  <c r="E11" i="10"/>
  <c r="K11" i="10"/>
  <c r="Q11" i="10"/>
  <c r="AC11" i="10"/>
  <c r="AU11" i="10"/>
  <c r="BM11" i="10"/>
  <c r="BY11" i="10"/>
  <c r="E12" i="10"/>
  <c r="K12" i="10"/>
  <c r="AC12" i="10"/>
  <c r="AI12" i="10"/>
  <c r="AU12" i="10"/>
  <c r="BY12" i="10"/>
  <c r="CE12" i="10"/>
  <c r="E13" i="10"/>
  <c r="K13" i="10"/>
  <c r="Q13" i="10"/>
  <c r="AI13" i="10"/>
  <c r="CE13" i="10"/>
  <c r="CK13" i="10"/>
  <c r="W14" i="10"/>
  <c r="AC14" i="10"/>
  <c r="AI14" i="10"/>
  <c r="AU14" i="10"/>
  <c r="BA14" i="10"/>
  <c r="BM14" i="10"/>
  <c r="BS14" i="10"/>
  <c r="CK14" i="10"/>
  <c r="E15" i="10"/>
  <c r="K15" i="10"/>
  <c r="Q15" i="10"/>
  <c r="AO15" i="10"/>
  <c r="BM15" i="10"/>
  <c r="BS15" i="10"/>
  <c r="CE15" i="10"/>
  <c r="CK15" i="10"/>
  <c r="D16" i="10"/>
  <c r="F20" i="10"/>
  <c r="C29" i="10" s="1"/>
  <c r="D29" i="10" s="1"/>
  <c r="J16" i="10"/>
  <c r="L16" i="10"/>
  <c r="L20" i="10" s="1"/>
  <c r="C30" i="10" s="1"/>
  <c r="P16" i="10"/>
  <c r="R16" i="10"/>
  <c r="R20" i="10" s="1"/>
  <c r="C31" i="10" s="1"/>
  <c r="D31" i="10" s="1"/>
  <c r="V16" i="10"/>
  <c r="X16" i="10"/>
  <c r="AB16" i="10"/>
  <c r="AD16" i="10"/>
  <c r="AD20" i="10" s="1"/>
  <c r="C33" i="10" s="1"/>
  <c r="D33" i="10" s="1"/>
  <c r="AH16" i="10"/>
  <c r="AJ16" i="10"/>
  <c r="AJ20" i="10" s="1"/>
  <c r="C34" i="10" s="1"/>
  <c r="AN16" i="10"/>
  <c r="AP16" i="10"/>
  <c r="AP20" i="10" s="1"/>
  <c r="C35" i="10" s="1"/>
  <c r="AT16" i="10"/>
  <c r="AV16" i="10"/>
  <c r="AV20" i="10" s="1"/>
  <c r="C36" i="10" s="1"/>
  <c r="AZ16" i="10"/>
  <c r="BB16" i="10"/>
  <c r="BB20" i="10" s="1"/>
  <c r="C37" i="10" s="1"/>
  <c r="D37" i="10" s="1"/>
  <c r="BF16" i="10"/>
  <c r="E38" i="10" s="1"/>
  <c r="F38" i="10" s="1"/>
  <c r="BH16" i="10"/>
  <c r="BH20" i="10" s="1"/>
  <c r="C38" i="10" s="1"/>
  <c r="D38" i="10" s="1"/>
  <c r="BL16" i="10"/>
  <c r="E39" i="10" s="1"/>
  <c r="F39" i="10" s="1"/>
  <c r="BN16" i="10"/>
  <c r="BN20" i="10" s="1"/>
  <c r="C39" i="10" s="1"/>
  <c r="D39" i="10" s="1"/>
  <c r="BR16" i="10"/>
  <c r="BT16" i="10"/>
  <c r="BT20" i="10" s="1"/>
  <c r="C40" i="10" s="1"/>
  <c r="BX16" i="10"/>
  <c r="BZ16" i="10"/>
  <c r="BZ20" i="10" s="1"/>
  <c r="C41" i="10" s="1"/>
  <c r="D41" i="10" s="1"/>
  <c r="CD16" i="10"/>
  <c r="CF16" i="10"/>
  <c r="CF20" i="10" s="1"/>
  <c r="C42" i="10" s="1"/>
  <c r="D42" i="10" s="1"/>
  <c r="CJ16" i="10"/>
  <c r="CL16" i="10"/>
  <c r="CL20" i="10" s="1"/>
  <c r="C43" i="10" s="1"/>
  <c r="D43" i="10" s="1"/>
  <c r="X20" i="10"/>
  <c r="C32" i="10" s="1"/>
  <c r="E31" i="10"/>
  <c r="F31" i="10" s="1"/>
  <c r="E37" i="10"/>
  <c r="F37" i="10" s="1"/>
  <c r="J49" i="10"/>
  <c r="B55" i="10"/>
  <c r="D56" i="10"/>
  <c r="D57" i="10"/>
  <c r="D58" i="10"/>
  <c r="D59" i="10"/>
  <c r="D60" i="10"/>
  <c r="D61" i="10"/>
  <c r="D62" i="10"/>
  <c r="D63" i="10"/>
  <c r="D64" i="10"/>
  <c r="B67" i="10"/>
  <c r="C67" i="10"/>
  <c r="D67" i="10"/>
  <c r="D68" i="10"/>
  <c r="D69" i="10"/>
  <c r="D70" i="10"/>
  <c r="D71" i="10"/>
  <c r="C72" i="10"/>
  <c r="D72" i="10"/>
  <c r="D73" i="10"/>
  <c r="D74" i="10"/>
  <c r="D75" i="10"/>
  <c r="D78" i="10"/>
  <c r="D79" i="10"/>
  <c r="D80" i="10"/>
  <c r="D81" i="10"/>
  <c r="D82" i="10"/>
  <c r="D83" i="10"/>
  <c r="D84" i="10"/>
  <c r="D85" i="10"/>
  <c r="D86" i="10"/>
  <c r="D89" i="10"/>
  <c r="D90" i="10"/>
  <c r="C91" i="10"/>
  <c r="D91" i="10"/>
  <c r="D92" i="10"/>
  <c r="D93" i="10"/>
  <c r="D94" i="10"/>
  <c r="D95" i="10"/>
  <c r="D96" i="10"/>
  <c r="D97" i="10"/>
  <c r="D100" i="10"/>
  <c r="D101" i="10"/>
  <c r="D102" i="10"/>
  <c r="D103" i="10"/>
  <c r="D104" i="10"/>
  <c r="D105" i="10"/>
  <c r="D106" i="10"/>
  <c r="D107" i="10"/>
  <c r="D108" i="10"/>
  <c r="D111" i="10"/>
  <c r="E111" i="10" s="1"/>
  <c r="D112" i="10"/>
  <c r="D113" i="10"/>
  <c r="D114" i="10"/>
  <c r="D115" i="10"/>
  <c r="D116" i="10"/>
  <c r="D117" i="10"/>
  <c r="D118" i="10"/>
  <c r="D119" i="10"/>
  <c r="D122" i="10"/>
  <c r="D123" i="10"/>
  <c r="E123" i="10" s="1"/>
  <c r="D124" i="10"/>
  <c r="D125" i="10"/>
  <c r="D126" i="10"/>
  <c r="D127" i="10"/>
  <c r="D128" i="10"/>
  <c r="D129" i="10"/>
  <c r="D130" i="10"/>
  <c r="D133" i="10"/>
  <c r="E133" i="10" s="1"/>
  <c r="D134" i="10"/>
  <c r="D135" i="10"/>
  <c r="D136" i="10"/>
  <c r="D137" i="10"/>
  <c r="D138" i="10"/>
  <c r="D139" i="10"/>
  <c r="D140" i="10"/>
  <c r="D141" i="10"/>
  <c r="D144" i="10"/>
  <c r="D145" i="10"/>
  <c r="E145" i="10" s="1"/>
  <c r="D146" i="10"/>
  <c r="D147" i="10"/>
  <c r="D148" i="10"/>
  <c r="D149" i="10"/>
  <c r="D150" i="10"/>
  <c r="D151" i="10"/>
  <c r="D152" i="10"/>
  <c r="D155" i="10"/>
  <c r="E155" i="10" s="1"/>
  <c r="D156" i="10"/>
  <c r="D157" i="10"/>
  <c r="D158" i="10"/>
  <c r="D159" i="10"/>
  <c r="D160" i="10"/>
  <c r="D161" i="10"/>
  <c r="D162" i="10"/>
  <c r="D163" i="10"/>
  <c r="D166" i="10"/>
  <c r="D167" i="10"/>
  <c r="E167" i="10" s="1"/>
  <c r="D168" i="10"/>
  <c r="D169" i="10"/>
  <c r="D170" i="10"/>
  <c r="D171" i="10"/>
  <c r="D172" i="10"/>
  <c r="D173" i="10"/>
  <c r="D174" i="10"/>
  <c r="D177" i="10"/>
  <c r="E177" i="10" s="1"/>
  <c r="D178" i="10"/>
  <c r="D179" i="10"/>
  <c r="D180" i="10"/>
  <c r="D181" i="10"/>
  <c r="D182" i="10"/>
  <c r="D183" i="10"/>
  <c r="D184" i="10"/>
  <c r="D185" i="10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B55" i="17"/>
  <c r="B144" i="17"/>
  <c r="B192" i="17"/>
  <c r="D56" i="17"/>
  <c r="D57" i="17"/>
  <c r="D58" i="17"/>
  <c r="D59" i="17"/>
  <c r="D60" i="17"/>
  <c r="D61" i="17"/>
  <c r="D62" i="17"/>
  <c r="D63" i="17"/>
  <c r="D64" i="17"/>
  <c r="C67" i="17"/>
  <c r="D67" i="17"/>
  <c r="D68" i="17"/>
  <c r="D69" i="17"/>
  <c r="D70" i="17"/>
  <c r="D71" i="17"/>
  <c r="D72" i="17"/>
  <c r="D73" i="17"/>
  <c r="D74" i="17"/>
  <c r="D75" i="17"/>
  <c r="D78" i="17"/>
  <c r="D79" i="17"/>
  <c r="D80" i="17"/>
  <c r="D81" i="17"/>
  <c r="D82" i="17"/>
  <c r="D83" i="17"/>
  <c r="D84" i="17"/>
  <c r="D85" i="17"/>
  <c r="D86" i="17"/>
  <c r="C89" i="17"/>
  <c r="D89" i="17"/>
  <c r="D90" i="17"/>
  <c r="D91" i="17"/>
  <c r="D92" i="17"/>
  <c r="D93" i="17"/>
  <c r="D94" i="17"/>
  <c r="D95" i="17"/>
  <c r="D96" i="17"/>
  <c r="D97" i="17"/>
  <c r="D100" i="17"/>
  <c r="E100" i="17" s="1"/>
  <c r="D101" i="17"/>
  <c r="E101" i="17" s="1"/>
  <c r="D102" i="17"/>
  <c r="E102" i="17" s="1"/>
  <c r="D103" i="17"/>
  <c r="E103" i="17" s="1"/>
  <c r="D104" i="17"/>
  <c r="E104" i="17" s="1"/>
  <c r="D105" i="17"/>
  <c r="E105" i="17" s="1"/>
  <c r="D106" i="17"/>
  <c r="E106" i="17" s="1"/>
  <c r="D107" i="17"/>
  <c r="E107" i="17" s="1"/>
  <c r="D108" i="17"/>
  <c r="E108" i="17" s="1"/>
  <c r="D111" i="17"/>
  <c r="E111" i="17" s="1"/>
  <c r="D112" i="17"/>
  <c r="E112" i="17" s="1"/>
  <c r="D113" i="17"/>
  <c r="E113" i="17" s="1"/>
  <c r="D114" i="17"/>
  <c r="E114" i="17" s="1"/>
  <c r="D115" i="17"/>
  <c r="E115" i="17" s="1"/>
  <c r="D116" i="17"/>
  <c r="E116" i="17" s="1"/>
  <c r="D117" i="17"/>
  <c r="E117" i="17" s="1"/>
  <c r="D118" i="17"/>
  <c r="E118" i="17" s="1"/>
  <c r="D119" i="17"/>
  <c r="E119" i="17" s="1"/>
  <c r="D122" i="17"/>
  <c r="D123" i="17"/>
  <c r="D124" i="17"/>
  <c r="D125" i="17"/>
  <c r="D126" i="17"/>
  <c r="D127" i="17"/>
  <c r="D128" i="17"/>
  <c r="D129" i="17"/>
  <c r="D130" i="17"/>
  <c r="D133" i="17"/>
  <c r="D134" i="17"/>
  <c r="D135" i="17"/>
  <c r="D136" i="17"/>
  <c r="D137" i="17"/>
  <c r="D138" i="17"/>
  <c r="D139" i="17"/>
  <c r="D140" i="17"/>
  <c r="D141" i="17"/>
  <c r="D144" i="17"/>
  <c r="C145" i="17"/>
  <c r="D145" i="17"/>
  <c r="D146" i="17"/>
  <c r="D147" i="17"/>
  <c r="D148" i="17"/>
  <c r="D149" i="17"/>
  <c r="D150" i="17"/>
  <c r="D151" i="17"/>
  <c r="D152" i="17"/>
  <c r="D155" i="17"/>
  <c r="E155" i="17" s="1"/>
  <c r="D156" i="17"/>
  <c r="E156" i="17" s="1"/>
  <c r="D157" i="17"/>
  <c r="E157" i="17" s="1"/>
  <c r="D158" i="17"/>
  <c r="E158" i="17" s="1"/>
  <c r="D159" i="17"/>
  <c r="E159" i="17" s="1"/>
  <c r="D160" i="17"/>
  <c r="E160" i="17" s="1"/>
  <c r="D161" i="17"/>
  <c r="E161" i="17" s="1"/>
  <c r="D162" i="17"/>
  <c r="E162" i="17" s="1"/>
  <c r="D163" i="17"/>
  <c r="E163" i="17" s="1"/>
  <c r="D166" i="17"/>
  <c r="D167" i="17"/>
  <c r="D168" i="17"/>
  <c r="D169" i="17"/>
  <c r="D170" i="17"/>
  <c r="D171" i="17"/>
  <c r="D172" i="17"/>
  <c r="D173" i="17"/>
  <c r="D174" i="17"/>
  <c r="D177" i="17"/>
  <c r="D178" i="17"/>
  <c r="D179" i="17"/>
  <c r="D180" i="17"/>
  <c r="D181" i="17"/>
  <c r="D182" i="17"/>
  <c r="D183" i="17"/>
  <c r="D184" i="17"/>
  <c r="D185" i="17"/>
  <c r="D188" i="17"/>
  <c r="D189" i="17"/>
  <c r="D190" i="17"/>
  <c r="D191" i="17"/>
  <c r="D192" i="17"/>
  <c r="D193" i="17"/>
  <c r="D194" i="17"/>
  <c r="D195" i="17"/>
  <c r="D196" i="17"/>
  <c r="D199" i="17"/>
  <c r="E199" i="17" s="1"/>
  <c r="D200" i="17"/>
  <c r="E200" i="17" s="1"/>
  <c r="D201" i="17"/>
  <c r="E201" i="17" s="1"/>
  <c r="D202" i="17"/>
  <c r="E202" i="17" s="1"/>
  <c r="D203" i="17"/>
  <c r="E203" i="17" s="1"/>
  <c r="D204" i="17"/>
  <c r="E204" i="17" s="1"/>
  <c r="D205" i="17"/>
  <c r="E205" i="17" s="1"/>
  <c r="D206" i="17"/>
  <c r="E206" i="17" s="1"/>
  <c r="D207" i="17"/>
  <c r="E207" i="17" s="1"/>
  <c r="D210" i="17"/>
  <c r="E210" i="17" s="1"/>
  <c r="D211" i="17"/>
  <c r="E211" i="17" s="1"/>
  <c r="D212" i="17"/>
  <c r="E212" i="17" s="1"/>
  <c r="D213" i="17"/>
  <c r="E213" i="17" s="1"/>
  <c r="D214" i="17"/>
  <c r="E214" i="17" s="1"/>
  <c r="D215" i="17"/>
  <c r="E215" i="17" s="1"/>
  <c r="D216" i="17"/>
  <c r="E216" i="17" s="1"/>
  <c r="D217" i="17"/>
  <c r="E217" i="17" s="1"/>
  <c r="D218" i="17"/>
  <c r="E218" i="17" s="1"/>
  <c r="B55" i="18"/>
  <c r="C78" i="18"/>
  <c r="B89" i="18"/>
  <c r="B111" i="18"/>
  <c r="C111" i="18"/>
  <c r="B177" i="18"/>
  <c r="C199" i="18"/>
  <c r="C178" i="18"/>
  <c r="D16" i="18"/>
  <c r="F16" i="18"/>
  <c r="F20" i="18" s="1"/>
  <c r="C29" i="18" s="1"/>
  <c r="J16" i="18"/>
  <c r="L16" i="18"/>
  <c r="L20" i="18" s="1"/>
  <c r="C30" i="18" s="1"/>
  <c r="D30" i="18" s="1"/>
  <c r="P16" i="18"/>
  <c r="R16" i="18"/>
  <c r="R20" i="18" s="1"/>
  <c r="C31" i="18" s="1"/>
  <c r="D31" i="18" s="1"/>
  <c r="V16" i="18"/>
  <c r="X16" i="18"/>
  <c r="X20" i="18" s="1"/>
  <c r="C32" i="18" s="1"/>
  <c r="D32" i="18" s="1"/>
  <c r="AB16" i="18"/>
  <c r="AD24" i="18" s="1"/>
  <c r="F17" i="5" s="1"/>
  <c r="AD16" i="18"/>
  <c r="AD20" i="18" s="1"/>
  <c r="C33" i="18" s="1"/>
  <c r="D33" i="18" s="1"/>
  <c r="AH16" i="18"/>
  <c r="E34" i="18" s="1"/>
  <c r="F34" i="18" s="1"/>
  <c r="AJ16" i="18"/>
  <c r="AJ20" i="18" s="1"/>
  <c r="C34" i="18" s="1"/>
  <c r="D34" i="18" s="1"/>
  <c r="AN16" i="18"/>
  <c r="AP16" i="18"/>
  <c r="AP20" i="18" s="1"/>
  <c r="C35" i="18" s="1"/>
  <c r="D35" i="18" s="1"/>
  <c r="AT16" i="18"/>
  <c r="AV16" i="18"/>
  <c r="AV20" i="18" s="1"/>
  <c r="C36" i="18" s="1"/>
  <c r="D36" i="18" s="1"/>
  <c r="AZ16" i="18"/>
  <c r="BB16" i="18"/>
  <c r="BB20" i="18" s="1"/>
  <c r="C37" i="18" s="1"/>
  <c r="BF16" i="18"/>
  <c r="BH16" i="18"/>
  <c r="BH20" i="18" s="1"/>
  <c r="C38" i="18" s="1"/>
  <c r="D38" i="18" s="1"/>
  <c r="BL16" i="18"/>
  <c r="BN16" i="18"/>
  <c r="BN20" i="18" s="1"/>
  <c r="C39" i="18" s="1"/>
  <c r="D39" i="18" s="1"/>
  <c r="BR16" i="18"/>
  <c r="BT16" i="18"/>
  <c r="BT20" i="18" s="1"/>
  <c r="C40" i="18" s="1"/>
  <c r="D40" i="18" s="1"/>
  <c r="BX16" i="18"/>
  <c r="BZ16" i="18"/>
  <c r="BZ20" i="18" s="1"/>
  <c r="C41" i="18" s="1"/>
  <c r="D41" i="18" s="1"/>
  <c r="CD16" i="18"/>
  <c r="CF16" i="18"/>
  <c r="CF20" i="18" s="1"/>
  <c r="C42" i="18" s="1"/>
  <c r="D42" i="18" s="1"/>
  <c r="CJ16" i="18"/>
  <c r="CL16" i="18"/>
  <c r="CL20" i="18" s="1"/>
  <c r="C43" i="18" s="1"/>
  <c r="R24" i="18"/>
  <c r="BN24" i="18"/>
  <c r="C56" i="18"/>
  <c r="D56" i="18"/>
  <c r="D57" i="18"/>
  <c r="D58" i="18"/>
  <c r="D59" i="18"/>
  <c r="D60" i="18"/>
  <c r="D61" i="18"/>
  <c r="D62" i="18"/>
  <c r="D63" i="18"/>
  <c r="D64" i="18"/>
  <c r="B67" i="18"/>
  <c r="D67" i="18"/>
  <c r="D68" i="18"/>
  <c r="D69" i="18"/>
  <c r="D70" i="18"/>
  <c r="D71" i="18"/>
  <c r="D72" i="18"/>
  <c r="D73" i="18"/>
  <c r="D74" i="18"/>
  <c r="D75" i="18"/>
  <c r="D78" i="18"/>
  <c r="D79" i="18"/>
  <c r="D80" i="18"/>
  <c r="D81" i="18"/>
  <c r="D82" i="18"/>
  <c r="D83" i="18"/>
  <c r="D84" i="18"/>
  <c r="D85" i="18"/>
  <c r="D86" i="18"/>
  <c r="D89" i="18"/>
  <c r="D90" i="18"/>
  <c r="D91" i="18"/>
  <c r="D92" i="18"/>
  <c r="D93" i="18"/>
  <c r="D94" i="18"/>
  <c r="D95" i="18"/>
  <c r="D96" i="18"/>
  <c r="D97" i="18"/>
  <c r="D100" i="18"/>
  <c r="E100" i="18" s="1"/>
  <c r="D101" i="18"/>
  <c r="E101" i="18" s="1"/>
  <c r="D102" i="18"/>
  <c r="E102" i="18" s="1"/>
  <c r="D103" i="18"/>
  <c r="E103" i="18" s="1"/>
  <c r="D104" i="18"/>
  <c r="E104" i="18" s="1"/>
  <c r="D105" i="18"/>
  <c r="E105" i="18" s="1"/>
  <c r="D106" i="18"/>
  <c r="E106" i="18" s="1"/>
  <c r="D107" i="18"/>
  <c r="E107" i="18" s="1"/>
  <c r="D108" i="18"/>
  <c r="E108" i="18" s="1"/>
  <c r="D111" i="18"/>
  <c r="E111" i="18" s="1"/>
  <c r="D112" i="18"/>
  <c r="E112" i="18" s="1"/>
  <c r="D113" i="18"/>
  <c r="E113" i="18" s="1"/>
  <c r="D114" i="18"/>
  <c r="E114" i="18" s="1"/>
  <c r="D115" i="18"/>
  <c r="E115" i="18" s="1"/>
  <c r="D116" i="18"/>
  <c r="E116" i="18" s="1"/>
  <c r="D117" i="18"/>
  <c r="E117" i="18" s="1"/>
  <c r="D118" i="18"/>
  <c r="E118" i="18" s="1"/>
  <c r="D119" i="18"/>
  <c r="E119" i="18" s="1"/>
  <c r="D122" i="18"/>
  <c r="D123" i="18"/>
  <c r="D124" i="18"/>
  <c r="D125" i="18"/>
  <c r="D126" i="18"/>
  <c r="D127" i="18"/>
  <c r="D128" i="18"/>
  <c r="D129" i="18"/>
  <c r="D130" i="18"/>
  <c r="D133" i="18"/>
  <c r="D134" i="18"/>
  <c r="D135" i="18"/>
  <c r="D136" i="18"/>
  <c r="D137" i="18"/>
  <c r="D138" i="18"/>
  <c r="D139" i="18"/>
  <c r="D140" i="18"/>
  <c r="D141" i="18"/>
  <c r="D144" i="18"/>
  <c r="D145" i="18"/>
  <c r="D146" i="18"/>
  <c r="D147" i="18"/>
  <c r="D148" i="18"/>
  <c r="D149" i="18"/>
  <c r="D150" i="18"/>
  <c r="D151" i="18"/>
  <c r="D152" i="18"/>
  <c r="D155" i="18"/>
  <c r="E155" i="18" s="1"/>
  <c r="D156" i="18"/>
  <c r="E156" i="18" s="1"/>
  <c r="D157" i="18"/>
  <c r="E157" i="18" s="1"/>
  <c r="D158" i="18"/>
  <c r="E158" i="18" s="1"/>
  <c r="D159" i="18"/>
  <c r="E159" i="18" s="1"/>
  <c r="D160" i="18"/>
  <c r="E160" i="18" s="1"/>
  <c r="D161" i="18"/>
  <c r="E161" i="18" s="1"/>
  <c r="D162" i="18"/>
  <c r="E162" i="18" s="1"/>
  <c r="D163" i="18"/>
  <c r="E163" i="18" s="1"/>
  <c r="D166" i="18"/>
  <c r="D167" i="18"/>
  <c r="D168" i="18"/>
  <c r="D169" i="18"/>
  <c r="D170" i="18"/>
  <c r="D171" i="18"/>
  <c r="D172" i="18"/>
  <c r="D173" i="18"/>
  <c r="D174" i="18"/>
  <c r="D177" i="18"/>
  <c r="D178" i="18"/>
  <c r="E178" i="18" s="1"/>
  <c r="D179" i="18"/>
  <c r="D180" i="18"/>
  <c r="D181" i="18"/>
  <c r="D182" i="18"/>
  <c r="D183" i="18"/>
  <c r="D184" i="18"/>
  <c r="D185" i="18"/>
  <c r="D188" i="18"/>
  <c r="E188" i="18" s="1"/>
  <c r="D189" i="18"/>
  <c r="E189" i="18" s="1"/>
  <c r="D190" i="18"/>
  <c r="E190" i="18" s="1"/>
  <c r="D191" i="18"/>
  <c r="E191" i="18" s="1"/>
  <c r="D192" i="18"/>
  <c r="E192" i="18" s="1"/>
  <c r="D193" i="18"/>
  <c r="E193" i="18" s="1"/>
  <c r="D194" i="18"/>
  <c r="E194" i="18" s="1"/>
  <c r="D195" i="18"/>
  <c r="E195" i="18" s="1"/>
  <c r="D196" i="18"/>
  <c r="E196" i="18" s="1"/>
  <c r="D199" i="18"/>
  <c r="E199" i="18" s="1"/>
  <c r="D200" i="18"/>
  <c r="E200" i="18" s="1"/>
  <c r="D201" i="18"/>
  <c r="E201" i="18" s="1"/>
  <c r="D202" i="18"/>
  <c r="E202" i="18" s="1"/>
  <c r="D203" i="18"/>
  <c r="E203" i="18" s="1"/>
  <c r="D204" i="18"/>
  <c r="E204" i="18" s="1"/>
  <c r="D205" i="18"/>
  <c r="E205" i="18" s="1"/>
  <c r="D206" i="18"/>
  <c r="E206" i="18" s="1"/>
  <c r="D207" i="18"/>
  <c r="E207" i="18" s="1"/>
  <c r="D210" i="18"/>
  <c r="E210" i="18" s="1"/>
  <c r="D211" i="18"/>
  <c r="E211" i="18" s="1"/>
  <c r="D212" i="18"/>
  <c r="E212" i="18" s="1"/>
  <c r="D213" i="18"/>
  <c r="E213" i="18" s="1"/>
  <c r="D214" i="18"/>
  <c r="E214" i="18" s="1"/>
  <c r="D215" i="18"/>
  <c r="E215" i="18" s="1"/>
  <c r="D216" i="18"/>
  <c r="E216" i="18" s="1"/>
  <c r="D217" i="18"/>
  <c r="E217" i="18" s="1"/>
  <c r="D218" i="18"/>
  <c r="E218" i="18" s="1"/>
  <c r="B55" i="8"/>
  <c r="C122" i="8"/>
  <c r="B144" i="8"/>
  <c r="D16" i="8"/>
  <c r="F16" i="8"/>
  <c r="F20" i="8" s="1"/>
  <c r="J16" i="8"/>
  <c r="L16" i="8"/>
  <c r="L20" i="8" s="1"/>
  <c r="C30" i="8" s="1"/>
  <c r="P16" i="8"/>
  <c r="R16" i="8"/>
  <c r="R20" i="8" s="1"/>
  <c r="C31" i="8" s="1"/>
  <c r="V16" i="8"/>
  <c r="X16" i="8"/>
  <c r="X20" i="8" s="1"/>
  <c r="C32" i="8" s="1"/>
  <c r="AB16" i="8"/>
  <c r="E33" i="8" s="1"/>
  <c r="F33" i="8" s="1"/>
  <c r="AD16" i="8"/>
  <c r="AD20" i="8" s="1"/>
  <c r="C33" i="8" s="1"/>
  <c r="AH16" i="8"/>
  <c r="AJ16" i="8"/>
  <c r="AJ20" i="8" s="1"/>
  <c r="C34" i="8" s="1"/>
  <c r="AN16" i="8"/>
  <c r="E35" i="8" s="1"/>
  <c r="F35" i="8" s="1"/>
  <c r="AP16" i="8"/>
  <c r="AP20" i="8" s="1"/>
  <c r="C35" i="8" s="1"/>
  <c r="D35" i="8" s="1"/>
  <c r="AT16" i="8"/>
  <c r="AV24" i="8" s="1"/>
  <c r="I15" i="5" s="1"/>
  <c r="AV16" i="8"/>
  <c r="AV20" i="8" s="1"/>
  <c r="C36" i="8" s="1"/>
  <c r="D36" i="8" s="1"/>
  <c r="AZ16" i="8"/>
  <c r="BB16" i="8"/>
  <c r="BF16" i="8"/>
  <c r="BH16" i="8"/>
  <c r="BH20" i="8" s="1"/>
  <c r="C38" i="8" s="1"/>
  <c r="BL16" i="8"/>
  <c r="BN24" i="8" s="1"/>
  <c r="BN16" i="8"/>
  <c r="BN20" i="8" s="1"/>
  <c r="C39" i="8" s="1"/>
  <c r="D39" i="8" s="1"/>
  <c r="BR16" i="8"/>
  <c r="BT16" i="8"/>
  <c r="BT20" i="8" s="1"/>
  <c r="C40" i="8" s="1"/>
  <c r="D40" i="8" s="1"/>
  <c r="BX16" i="8"/>
  <c r="BZ16" i="8"/>
  <c r="BZ20" i="8" s="1"/>
  <c r="C41" i="8" s="1"/>
  <c r="D41" i="8" s="1"/>
  <c r="CD16" i="8"/>
  <c r="CF16" i="8"/>
  <c r="CF20" i="8" s="1"/>
  <c r="C42" i="8" s="1"/>
  <c r="CJ16" i="8"/>
  <c r="CL16" i="8"/>
  <c r="CL20" i="8" s="1"/>
  <c r="C43" i="8" s="1"/>
  <c r="D43" i="8" s="1"/>
  <c r="BB20" i="8"/>
  <c r="C37" i="8" s="1"/>
  <c r="D37" i="8" s="1"/>
  <c r="BN22" i="8"/>
  <c r="E32" i="8"/>
  <c r="F32" i="8" s="1"/>
  <c r="E37" i="8"/>
  <c r="F37" i="8" s="1"/>
  <c r="D38" i="8"/>
  <c r="E39" i="8"/>
  <c r="F39" i="8" s="1"/>
  <c r="D56" i="8"/>
  <c r="D57" i="8"/>
  <c r="D58" i="8"/>
  <c r="D59" i="8"/>
  <c r="D60" i="8"/>
  <c r="D61" i="8"/>
  <c r="D62" i="8"/>
  <c r="D63" i="8"/>
  <c r="D64" i="8"/>
  <c r="C67" i="8"/>
  <c r="D67" i="8"/>
  <c r="D68" i="8"/>
  <c r="D69" i="8"/>
  <c r="D70" i="8"/>
  <c r="D71" i="8"/>
  <c r="D72" i="8"/>
  <c r="D73" i="8"/>
  <c r="D74" i="8"/>
  <c r="D75" i="8"/>
  <c r="D78" i="8"/>
  <c r="D79" i="8"/>
  <c r="D80" i="8"/>
  <c r="D81" i="8"/>
  <c r="D82" i="8"/>
  <c r="D83" i="8"/>
  <c r="D84" i="8"/>
  <c r="D85" i="8"/>
  <c r="D86" i="8"/>
  <c r="D89" i="8"/>
  <c r="D90" i="8"/>
  <c r="D91" i="8"/>
  <c r="D92" i="8"/>
  <c r="D93" i="8"/>
  <c r="D94" i="8"/>
  <c r="D95" i="8"/>
  <c r="D96" i="8"/>
  <c r="D97" i="8"/>
  <c r="D100" i="8"/>
  <c r="D101" i="8"/>
  <c r="D102" i="8"/>
  <c r="D103" i="8"/>
  <c r="D104" i="8"/>
  <c r="D105" i="8"/>
  <c r="D106" i="8"/>
  <c r="D107" i="8"/>
  <c r="D108" i="8"/>
  <c r="D111" i="8"/>
  <c r="D112" i="8"/>
  <c r="D113" i="8"/>
  <c r="D114" i="8"/>
  <c r="D115" i="8"/>
  <c r="C116" i="8"/>
  <c r="D116" i="8"/>
  <c r="D117" i="8"/>
  <c r="D118" i="8"/>
  <c r="D119" i="8"/>
  <c r="D122" i="8"/>
  <c r="E122" i="8" s="1"/>
  <c r="D123" i="8"/>
  <c r="D124" i="8"/>
  <c r="D125" i="8"/>
  <c r="D126" i="8"/>
  <c r="D127" i="8"/>
  <c r="D128" i="8"/>
  <c r="D129" i="8"/>
  <c r="D130" i="8"/>
  <c r="D133" i="8"/>
  <c r="D134" i="8"/>
  <c r="D135" i="8"/>
  <c r="D136" i="8"/>
  <c r="D137" i="8"/>
  <c r="D138" i="8"/>
  <c r="D139" i="8"/>
  <c r="D140" i="8"/>
  <c r="D141" i="8"/>
  <c r="D144" i="8"/>
  <c r="D145" i="8"/>
  <c r="D146" i="8"/>
  <c r="D147" i="8"/>
  <c r="D148" i="8"/>
  <c r="D149" i="8"/>
  <c r="D150" i="8"/>
  <c r="D151" i="8"/>
  <c r="D152" i="8"/>
  <c r="D155" i="8"/>
  <c r="D156" i="8"/>
  <c r="D157" i="8"/>
  <c r="D158" i="8"/>
  <c r="D159" i="8"/>
  <c r="D160" i="8"/>
  <c r="D161" i="8"/>
  <c r="D162" i="8"/>
  <c r="D163" i="8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7" i="8"/>
  <c r="D178" i="8"/>
  <c r="D179" i="8"/>
  <c r="D180" i="8"/>
  <c r="D181" i="8"/>
  <c r="D182" i="8"/>
  <c r="D183" i="8"/>
  <c r="D184" i="8"/>
  <c r="D185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9" i="8"/>
  <c r="E199" i="8" s="1"/>
  <c r="D200" i="8"/>
  <c r="E200" i="8" s="1"/>
  <c r="D201" i="8"/>
  <c r="E201" i="8" s="1"/>
  <c r="D202" i="8"/>
  <c r="E202" i="8" s="1"/>
  <c r="D203" i="8"/>
  <c r="E203" i="8" s="1"/>
  <c r="D204" i="8"/>
  <c r="E204" i="8" s="1"/>
  <c r="D205" i="8"/>
  <c r="E205" i="8" s="1"/>
  <c r="D206" i="8"/>
  <c r="E206" i="8" s="1"/>
  <c r="D207" i="8"/>
  <c r="E207" i="8" s="1"/>
  <c r="B210" i="8"/>
  <c r="D210" i="8"/>
  <c r="E210" i="8" s="1"/>
  <c r="C211" i="8"/>
  <c r="D211" i="8"/>
  <c r="E211" i="8" s="1"/>
  <c r="D212" i="8"/>
  <c r="E212" i="8" s="1"/>
  <c r="D213" i="8"/>
  <c r="E213" i="8" s="1"/>
  <c r="D214" i="8"/>
  <c r="E214" i="8" s="1"/>
  <c r="D215" i="8"/>
  <c r="E215" i="8" s="1"/>
  <c r="D216" i="8"/>
  <c r="E216" i="8" s="1"/>
  <c r="D217" i="8"/>
  <c r="E217" i="8" s="1"/>
  <c r="D218" i="8"/>
  <c r="E218" i="8" s="1"/>
  <c r="B79" i="9"/>
  <c r="B89" i="9"/>
  <c r="B101" i="9"/>
  <c r="C111" i="9"/>
  <c r="C122" i="9"/>
  <c r="B133" i="9"/>
  <c r="B177" i="9"/>
  <c r="C199" i="9"/>
  <c r="C210" i="9"/>
  <c r="C79" i="9"/>
  <c r="B55" i="9"/>
  <c r="D56" i="9"/>
  <c r="D57" i="9"/>
  <c r="D58" i="9"/>
  <c r="D59" i="9"/>
  <c r="D60" i="9"/>
  <c r="D61" i="9"/>
  <c r="D62" i="9"/>
  <c r="D63" i="9"/>
  <c r="D64" i="9"/>
  <c r="D67" i="9"/>
  <c r="D68" i="9"/>
  <c r="D69" i="9"/>
  <c r="D70" i="9"/>
  <c r="D71" i="9"/>
  <c r="D72" i="9"/>
  <c r="D73" i="9"/>
  <c r="D74" i="9"/>
  <c r="D75" i="9"/>
  <c r="D78" i="9"/>
  <c r="D79" i="9"/>
  <c r="D80" i="9"/>
  <c r="D81" i="9"/>
  <c r="D82" i="9"/>
  <c r="D83" i="9"/>
  <c r="D84" i="9"/>
  <c r="D85" i="9"/>
  <c r="D86" i="9"/>
  <c r="C89" i="9"/>
  <c r="D89" i="9"/>
  <c r="C90" i="9"/>
  <c r="D90" i="9"/>
  <c r="D91" i="9"/>
  <c r="D92" i="9"/>
  <c r="D93" i="9"/>
  <c r="D94" i="9"/>
  <c r="D95" i="9"/>
  <c r="D96" i="9"/>
  <c r="D97" i="9"/>
  <c r="D100" i="9"/>
  <c r="D101" i="9"/>
  <c r="D102" i="9"/>
  <c r="D103" i="9"/>
  <c r="D104" i="9"/>
  <c r="D105" i="9"/>
  <c r="D106" i="9"/>
  <c r="D107" i="9"/>
  <c r="D108" i="9"/>
  <c r="D111" i="9"/>
  <c r="E111" i="9" s="1"/>
  <c r="D112" i="9"/>
  <c r="D113" i="9"/>
  <c r="D114" i="9"/>
  <c r="D115" i="9"/>
  <c r="D116" i="9"/>
  <c r="D117" i="9"/>
  <c r="D118" i="9"/>
  <c r="D119" i="9"/>
  <c r="D122" i="9"/>
  <c r="E122" i="9" s="1"/>
  <c r="D123" i="9"/>
  <c r="D124" i="9"/>
  <c r="D125" i="9"/>
  <c r="D126" i="9"/>
  <c r="D127" i="9"/>
  <c r="D128" i="9"/>
  <c r="D129" i="9"/>
  <c r="D130" i="9"/>
  <c r="D133" i="9"/>
  <c r="D134" i="9"/>
  <c r="D135" i="9"/>
  <c r="D136" i="9"/>
  <c r="D137" i="9"/>
  <c r="D138" i="9"/>
  <c r="D139" i="9"/>
  <c r="D140" i="9"/>
  <c r="D141" i="9"/>
  <c r="D144" i="9"/>
  <c r="D145" i="9"/>
  <c r="D146" i="9"/>
  <c r="D147" i="9"/>
  <c r="D148" i="9"/>
  <c r="D149" i="9"/>
  <c r="D150" i="9"/>
  <c r="D151" i="9"/>
  <c r="D152" i="9"/>
  <c r="C155" i="9"/>
  <c r="D155" i="9"/>
  <c r="E155" i="9" s="1"/>
  <c r="D156" i="9"/>
  <c r="D157" i="9"/>
  <c r="D158" i="9"/>
  <c r="D159" i="9"/>
  <c r="D160" i="9"/>
  <c r="D161" i="9"/>
  <c r="D162" i="9"/>
  <c r="D163" i="9"/>
  <c r="C166" i="9"/>
  <c r="D166" i="9"/>
  <c r="E166" i="9" s="1"/>
  <c r="D167" i="9"/>
  <c r="D168" i="9"/>
  <c r="D169" i="9"/>
  <c r="D170" i="9"/>
  <c r="D171" i="9"/>
  <c r="D172" i="9"/>
  <c r="D173" i="9"/>
  <c r="D174" i="9"/>
  <c r="D177" i="9"/>
  <c r="D178" i="9"/>
  <c r="D179" i="9"/>
  <c r="D180" i="9"/>
  <c r="D181" i="9"/>
  <c r="D182" i="9"/>
  <c r="D183" i="9"/>
  <c r="D184" i="9"/>
  <c r="D185" i="9"/>
  <c r="D188" i="9"/>
  <c r="E188" i="9" s="1"/>
  <c r="D189" i="9"/>
  <c r="E189" i="9" s="1"/>
  <c r="D190" i="9"/>
  <c r="E190" i="9" s="1"/>
  <c r="D191" i="9"/>
  <c r="E191" i="9" s="1"/>
  <c r="D192" i="9"/>
  <c r="E192" i="9" s="1"/>
  <c r="D193" i="9"/>
  <c r="E193" i="9" s="1"/>
  <c r="D194" i="9"/>
  <c r="E194" i="9" s="1"/>
  <c r="D195" i="9"/>
  <c r="E195" i="9" s="1"/>
  <c r="D196" i="9"/>
  <c r="E196" i="9" s="1"/>
  <c r="D199" i="9"/>
  <c r="E199" i="9" s="1"/>
  <c r="D200" i="9"/>
  <c r="E200" i="9" s="1"/>
  <c r="D201" i="9"/>
  <c r="E201" i="9" s="1"/>
  <c r="D202" i="9"/>
  <c r="E202" i="9" s="1"/>
  <c r="D203" i="9"/>
  <c r="E203" i="9" s="1"/>
  <c r="D204" i="9"/>
  <c r="E204" i="9" s="1"/>
  <c r="D205" i="9"/>
  <c r="E205" i="9" s="1"/>
  <c r="D206" i="9"/>
  <c r="E206" i="9" s="1"/>
  <c r="D207" i="9"/>
  <c r="E207" i="9" s="1"/>
  <c r="D210" i="9"/>
  <c r="E210" i="9" s="1"/>
  <c r="D211" i="9"/>
  <c r="E211" i="9" s="1"/>
  <c r="D212" i="9"/>
  <c r="E212" i="9" s="1"/>
  <c r="D213" i="9"/>
  <c r="E213" i="9" s="1"/>
  <c r="D214" i="9"/>
  <c r="E214" i="9" s="1"/>
  <c r="D215" i="9"/>
  <c r="E215" i="9" s="1"/>
  <c r="D216" i="9"/>
  <c r="E216" i="9" s="1"/>
  <c r="D217" i="9"/>
  <c r="E217" i="9" s="1"/>
  <c r="D218" i="9"/>
  <c r="E218" i="9" s="1"/>
  <c r="B55" i="24"/>
  <c r="D16" i="24"/>
  <c r="F16" i="24"/>
  <c r="F20" i="24" s="1"/>
  <c r="C29" i="24" s="1"/>
  <c r="D29" i="24" s="1"/>
  <c r="J16" i="24"/>
  <c r="L16" i="24"/>
  <c r="L20" i="24" s="1"/>
  <c r="C30" i="24" s="1"/>
  <c r="D30" i="24" s="1"/>
  <c r="P16" i="24"/>
  <c r="R16" i="24"/>
  <c r="R20" i="24" s="1"/>
  <c r="C31" i="24" s="1"/>
  <c r="V16" i="24"/>
  <c r="X16" i="24"/>
  <c r="X20" i="24" s="1"/>
  <c r="C32" i="24" s="1"/>
  <c r="AB16" i="24"/>
  <c r="AD16" i="24"/>
  <c r="AD20" i="24" s="1"/>
  <c r="C33" i="24" s="1"/>
  <c r="D33" i="24" s="1"/>
  <c r="AH16" i="24"/>
  <c r="AJ16" i="24"/>
  <c r="AJ20" i="24" s="1"/>
  <c r="C34" i="24" s="1"/>
  <c r="D34" i="24" s="1"/>
  <c r="AN16" i="24"/>
  <c r="AP16" i="24"/>
  <c r="AP20" i="24" s="1"/>
  <c r="C35" i="24" s="1"/>
  <c r="AV16" i="24"/>
  <c r="AV20" i="24" s="1"/>
  <c r="C36" i="24" s="1"/>
  <c r="D36" i="24" s="1"/>
  <c r="AZ16" i="24"/>
  <c r="BB16" i="24"/>
  <c r="BB20" i="24" s="1"/>
  <c r="C37" i="24" s="1"/>
  <c r="BF16" i="24"/>
  <c r="BH16" i="24"/>
  <c r="BH20" i="24" s="1"/>
  <c r="C38" i="24" s="1"/>
  <c r="D38" i="24" s="1"/>
  <c r="BL16" i="24"/>
  <c r="BN16" i="24"/>
  <c r="BN20" i="24" s="1"/>
  <c r="C39" i="24" s="1"/>
  <c r="D39" i="24" s="1"/>
  <c r="BR16" i="24"/>
  <c r="BT16" i="24"/>
  <c r="BT20" i="24" s="1"/>
  <c r="C40" i="24" s="1"/>
  <c r="D40" i="24" s="1"/>
  <c r="BX16" i="24"/>
  <c r="BZ24" i="24" s="1"/>
  <c r="BZ16" i="24"/>
  <c r="BZ20" i="24" s="1"/>
  <c r="C41" i="24" s="1"/>
  <c r="D41" i="24" s="1"/>
  <c r="CD16" i="24"/>
  <c r="CF16" i="24"/>
  <c r="CF20" i="24" s="1"/>
  <c r="C42" i="24" s="1"/>
  <c r="D42" i="24" s="1"/>
  <c r="CJ16" i="24"/>
  <c r="CL16" i="24"/>
  <c r="CL20" i="24" s="1"/>
  <c r="C43" i="24" s="1"/>
  <c r="AV24" i="24"/>
  <c r="I5" i="5" s="1"/>
  <c r="D56" i="24"/>
  <c r="D57" i="24"/>
  <c r="D58" i="24"/>
  <c r="D59" i="24"/>
  <c r="D60" i="24"/>
  <c r="D61" i="24"/>
  <c r="D62" i="24"/>
  <c r="D63" i="24"/>
  <c r="D64" i="24"/>
  <c r="B67" i="24"/>
  <c r="C67" i="24"/>
  <c r="D67" i="24"/>
  <c r="E67" i="24" s="1"/>
  <c r="D68" i="24"/>
  <c r="D69" i="24"/>
  <c r="D70" i="24"/>
  <c r="D71" i="24"/>
  <c r="D72" i="24"/>
  <c r="D73" i="24"/>
  <c r="D74" i="24"/>
  <c r="D75" i="24"/>
  <c r="B78" i="24"/>
  <c r="D78" i="24"/>
  <c r="B79" i="24"/>
  <c r="C79" i="24"/>
  <c r="D79" i="24"/>
  <c r="D80" i="24"/>
  <c r="D81" i="24"/>
  <c r="D82" i="24"/>
  <c r="D83" i="24"/>
  <c r="D84" i="24"/>
  <c r="D85" i="24"/>
  <c r="D86" i="24"/>
  <c r="D89" i="24"/>
  <c r="D90" i="24"/>
  <c r="D91" i="24"/>
  <c r="D92" i="24"/>
  <c r="D93" i="24"/>
  <c r="D94" i="24"/>
  <c r="D95" i="24"/>
  <c r="D96" i="24"/>
  <c r="D97" i="24"/>
  <c r="D100" i="24"/>
  <c r="D101" i="24"/>
  <c r="D102" i="24"/>
  <c r="D103" i="24"/>
  <c r="D104" i="24"/>
  <c r="D105" i="24"/>
  <c r="D106" i="24"/>
  <c r="D107" i="24"/>
  <c r="D108" i="24"/>
  <c r="D111" i="24"/>
  <c r="D112" i="24"/>
  <c r="D113" i="24"/>
  <c r="D114" i="24"/>
  <c r="D115" i="24"/>
  <c r="D116" i="24"/>
  <c r="D117" i="24"/>
  <c r="D118" i="24"/>
  <c r="D119" i="24"/>
  <c r="D122" i="24"/>
  <c r="D123" i="24"/>
  <c r="D124" i="24"/>
  <c r="D125" i="24"/>
  <c r="D126" i="24"/>
  <c r="D127" i="24"/>
  <c r="D128" i="24"/>
  <c r="D129" i="24"/>
  <c r="D130" i="24"/>
  <c r="D133" i="24"/>
  <c r="D134" i="24"/>
  <c r="D135" i="24"/>
  <c r="D136" i="24"/>
  <c r="D137" i="24"/>
  <c r="D138" i="24"/>
  <c r="D139" i="24"/>
  <c r="D140" i="24"/>
  <c r="D141" i="24"/>
  <c r="D144" i="24"/>
  <c r="D145" i="24"/>
  <c r="C146" i="24"/>
  <c r="D146" i="24"/>
  <c r="D147" i="24"/>
  <c r="D148" i="24"/>
  <c r="D149" i="24"/>
  <c r="D150" i="24"/>
  <c r="D151" i="24"/>
  <c r="D152" i="24"/>
  <c r="D155" i="24"/>
  <c r="D156" i="24"/>
  <c r="D157" i="24"/>
  <c r="D158" i="24"/>
  <c r="D159" i="24"/>
  <c r="C160" i="24"/>
  <c r="D160" i="24"/>
  <c r="E160" i="24" s="1"/>
  <c r="D161" i="24"/>
  <c r="D162" i="24"/>
  <c r="D163" i="24"/>
  <c r="D166" i="24"/>
  <c r="D167" i="24"/>
  <c r="D168" i="24"/>
  <c r="D169" i="24"/>
  <c r="D170" i="24"/>
  <c r="D171" i="24"/>
  <c r="D172" i="24"/>
  <c r="D173" i="24"/>
  <c r="D174" i="24"/>
  <c r="D177" i="24"/>
  <c r="D178" i="24"/>
  <c r="D179" i="24"/>
  <c r="D180" i="24"/>
  <c r="D181" i="24"/>
  <c r="D182" i="24"/>
  <c r="D183" i="24"/>
  <c r="D184" i="24"/>
  <c r="D185" i="24"/>
  <c r="D188" i="24"/>
  <c r="E188" i="24" s="1"/>
  <c r="D189" i="24"/>
  <c r="E189" i="24" s="1"/>
  <c r="D190" i="24"/>
  <c r="E190" i="24" s="1"/>
  <c r="D191" i="24"/>
  <c r="E191" i="24" s="1"/>
  <c r="D192" i="24"/>
  <c r="E192" i="24" s="1"/>
  <c r="D193" i="24"/>
  <c r="E193" i="24" s="1"/>
  <c r="D194" i="24"/>
  <c r="E194" i="24" s="1"/>
  <c r="D195" i="24"/>
  <c r="E195" i="24" s="1"/>
  <c r="D196" i="24"/>
  <c r="E196" i="24" s="1"/>
  <c r="D199" i="24"/>
  <c r="E199" i="24" s="1"/>
  <c r="D200" i="24"/>
  <c r="E200" i="24" s="1"/>
  <c r="D201" i="24"/>
  <c r="E201" i="24" s="1"/>
  <c r="D202" i="24"/>
  <c r="E202" i="24" s="1"/>
  <c r="D203" i="24"/>
  <c r="E203" i="24" s="1"/>
  <c r="D204" i="24"/>
  <c r="E204" i="24" s="1"/>
  <c r="D205" i="24"/>
  <c r="E205" i="24" s="1"/>
  <c r="D206" i="24"/>
  <c r="E206" i="24" s="1"/>
  <c r="D207" i="24"/>
  <c r="E207" i="24" s="1"/>
  <c r="D210" i="24"/>
  <c r="E210" i="24" s="1"/>
  <c r="D211" i="24"/>
  <c r="E211" i="24" s="1"/>
  <c r="D212" i="24"/>
  <c r="E212" i="24" s="1"/>
  <c r="D213" i="24"/>
  <c r="E213" i="24" s="1"/>
  <c r="D214" i="24"/>
  <c r="E214" i="24" s="1"/>
  <c r="D215" i="24"/>
  <c r="E215" i="24" s="1"/>
  <c r="D216" i="24"/>
  <c r="E216" i="24" s="1"/>
  <c r="D217" i="24"/>
  <c r="E217" i="24" s="1"/>
  <c r="D218" i="24"/>
  <c r="E218" i="24" s="1"/>
  <c r="B55" i="41"/>
  <c r="B58" i="41"/>
  <c r="C67" i="41"/>
  <c r="C89" i="41"/>
  <c r="C111" i="41"/>
  <c r="C133" i="41"/>
  <c r="B146" i="41"/>
  <c r="C155" i="41"/>
  <c r="C177" i="41"/>
  <c r="C199" i="41"/>
  <c r="C57" i="41"/>
  <c r="C79" i="41"/>
  <c r="C101" i="41"/>
  <c r="C123" i="41"/>
  <c r="C145" i="41"/>
  <c r="C167" i="41"/>
  <c r="C189" i="41"/>
  <c r="C211" i="41"/>
  <c r="J49" i="41"/>
  <c r="D56" i="41"/>
  <c r="E56" i="41" s="1"/>
  <c r="D57" i="41"/>
  <c r="E57" i="41" s="1"/>
  <c r="D58" i="41"/>
  <c r="E58" i="41" s="1"/>
  <c r="D59" i="41"/>
  <c r="E59" i="41" s="1"/>
  <c r="D60" i="41"/>
  <c r="E60" i="41" s="1"/>
  <c r="C61" i="41"/>
  <c r="D61" i="41"/>
  <c r="E61" i="41" s="1"/>
  <c r="D62" i="41"/>
  <c r="E62" i="41" s="1"/>
  <c r="D63" i="41"/>
  <c r="E63" i="41" s="1"/>
  <c r="D64" i="41"/>
  <c r="E64" i="41" s="1"/>
  <c r="D67" i="41"/>
  <c r="E67" i="41" s="1"/>
  <c r="D68" i="41"/>
  <c r="E68" i="41" s="1"/>
  <c r="D69" i="41"/>
  <c r="E69" i="41" s="1"/>
  <c r="D70" i="41"/>
  <c r="E70" i="41" s="1"/>
  <c r="D71" i="41"/>
  <c r="E71" i="41" s="1"/>
  <c r="D72" i="41"/>
  <c r="E72" i="41" s="1"/>
  <c r="D73" i="41"/>
  <c r="E73" i="41" s="1"/>
  <c r="D74" i="41"/>
  <c r="E74" i="41" s="1"/>
  <c r="D75" i="41"/>
  <c r="E75" i="41" s="1"/>
  <c r="D78" i="41"/>
  <c r="E78" i="41" s="1"/>
  <c r="D79" i="41"/>
  <c r="E79" i="41" s="1"/>
  <c r="D80" i="41"/>
  <c r="E80" i="41" s="1"/>
  <c r="D81" i="41"/>
  <c r="E81" i="41" s="1"/>
  <c r="D82" i="41"/>
  <c r="E82" i="41" s="1"/>
  <c r="D83" i="41"/>
  <c r="E83" i="41" s="1"/>
  <c r="D84" i="41"/>
  <c r="E84" i="41" s="1"/>
  <c r="D85" i="41"/>
  <c r="E85" i="41" s="1"/>
  <c r="D86" i="41"/>
  <c r="E86" i="41" s="1"/>
  <c r="D89" i="41"/>
  <c r="E89" i="41" s="1"/>
  <c r="D90" i="41"/>
  <c r="E90" i="41" s="1"/>
  <c r="D91" i="41"/>
  <c r="E91" i="41" s="1"/>
  <c r="D92" i="41"/>
  <c r="E92" i="41" s="1"/>
  <c r="D93" i="41"/>
  <c r="E93" i="41" s="1"/>
  <c r="D94" i="41"/>
  <c r="E94" i="41" s="1"/>
  <c r="D95" i="41"/>
  <c r="E95" i="41" s="1"/>
  <c r="D96" i="41"/>
  <c r="E96" i="41" s="1"/>
  <c r="D97" i="41"/>
  <c r="E97" i="41" s="1"/>
  <c r="D100" i="41"/>
  <c r="E100" i="41"/>
  <c r="D101" i="41"/>
  <c r="E101" i="41" s="1"/>
  <c r="D102" i="41"/>
  <c r="E102" i="41" s="1"/>
  <c r="D103" i="41"/>
  <c r="E103" i="41" s="1"/>
  <c r="D104" i="41"/>
  <c r="E104" i="41" s="1"/>
  <c r="D105" i="41"/>
  <c r="E105" i="41" s="1"/>
  <c r="D106" i="41"/>
  <c r="E106" i="41" s="1"/>
  <c r="D107" i="41"/>
  <c r="E107" i="41" s="1"/>
  <c r="D108" i="41"/>
  <c r="E108" i="41" s="1"/>
  <c r="D111" i="41"/>
  <c r="E111" i="41" s="1"/>
  <c r="D112" i="41"/>
  <c r="E112" i="41" s="1"/>
  <c r="D113" i="41"/>
  <c r="E113" i="41" s="1"/>
  <c r="D114" i="41"/>
  <c r="E114" i="41" s="1"/>
  <c r="D115" i="41"/>
  <c r="E115" i="41" s="1"/>
  <c r="D116" i="41"/>
  <c r="E116" i="41" s="1"/>
  <c r="D117" i="41"/>
  <c r="E117" i="41" s="1"/>
  <c r="D118" i="41"/>
  <c r="E118" i="41" s="1"/>
  <c r="D119" i="41"/>
  <c r="E119" i="41" s="1"/>
  <c r="D122" i="41"/>
  <c r="E122" i="41" s="1"/>
  <c r="D123" i="41"/>
  <c r="E123" i="41" s="1"/>
  <c r="D124" i="41"/>
  <c r="E124" i="41" s="1"/>
  <c r="D125" i="41"/>
  <c r="E125" i="41" s="1"/>
  <c r="D126" i="41"/>
  <c r="E126" i="41" s="1"/>
  <c r="D127" i="41"/>
  <c r="E127" i="41" s="1"/>
  <c r="D128" i="41"/>
  <c r="E128" i="41" s="1"/>
  <c r="D129" i="41"/>
  <c r="E129" i="41" s="1"/>
  <c r="D130" i="41"/>
  <c r="E130" i="41" s="1"/>
  <c r="D133" i="41"/>
  <c r="E133" i="41" s="1"/>
  <c r="D134" i="41"/>
  <c r="E134" i="41" s="1"/>
  <c r="D135" i="41"/>
  <c r="E135" i="41" s="1"/>
  <c r="D136" i="41"/>
  <c r="E136" i="41" s="1"/>
  <c r="D137" i="41"/>
  <c r="E137" i="41" s="1"/>
  <c r="D138" i="41"/>
  <c r="E138" i="41" s="1"/>
  <c r="D139" i="41"/>
  <c r="E139" i="41" s="1"/>
  <c r="D140" i="41"/>
  <c r="E140" i="41" s="1"/>
  <c r="D141" i="41"/>
  <c r="E141" i="41" s="1"/>
  <c r="D144" i="41"/>
  <c r="E144" i="41" s="1"/>
  <c r="D145" i="41"/>
  <c r="E145" i="41" s="1"/>
  <c r="D146" i="41"/>
  <c r="E146" i="41" s="1"/>
  <c r="D147" i="41"/>
  <c r="E147" i="41" s="1"/>
  <c r="D148" i="41"/>
  <c r="E148" i="41" s="1"/>
  <c r="D149" i="41"/>
  <c r="E149" i="41" s="1"/>
  <c r="D150" i="41"/>
  <c r="E150" i="41" s="1"/>
  <c r="D151" i="41"/>
  <c r="E151" i="41"/>
  <c r="D152" i="41"/>
  <c r="E152" i="41" s="1"/>
  <c r="D155" i="41"/>
  <c r="E155" i="41" s="1"/>
  <c r="D156" i="41"/>
  <c r="E156" i="41" s="1"/>
  <c r="D157" i="41"/>
  <c r="E157" i="41" s="1"/>
  <c r="D158" i="41"/>
  <c r="E158" i="41" s="1"/>
  <c r="D159" i="41"/>
  <c r="E159" i="41" s="1"/>
  <c r="D160" i="41"/>
  <c r="E160" i="41" s="1"/>
  <c r="D161" i="41"/>
  <c r="E161" i="41" s="1"/>
  <c r="D162" i="41"/>
  <c r="E162" i="41" s="1"/>
  <c r="D163" i="41"/>
  <c r="E163" i="41" s="1"/>
  <c r="D166" i="41"/>
  <c r="E166" i="41" s="1"/>
  <c r="D167" i="41"/>
  <c r="E167" i="41" s="1"/>
  <c r="D168" i="41"/>
  <c r="E168" i="41" s="1"/>
  <c r="D169" i="41"/>
  <c r="E169" i="41" s="1"/>
  <c r="D170" i="41"/>
  <c r="E170" i="41" s="1"/>
  <c r="D171" i="41"/>
  <c r="E171" i="41" s="1"/>
  <c r="D172" i="41"/>
  <c r="E172" i="41" s="1"/>
  <c r="D173" i="41"/>
  <c r="E173" i="41" s="1"/>
  <c r="D174" i="41"/>
  <c r="E174" i="41" s="1"/>
  <c r="D177" i="41"/>
  <c r="E177" i="41" s="1"/>
  <c r="D178" i="41"/>
  <c r="E178" i="41" s="1"/>
  <c r="D179" i="41"/>
  <c r="E179" i="41" s="1"/>
  <c r="D180" i="41"/>
  <c r="E180" i="41" s="1"/>
  <c r="D181" i="41"/>
  <c r="E181" i="41" s="1"/>
  <c r="D182" i="41"/>
  <c r="E182" i="41" s="1"/>
  <c r="D183" i="41"/>
  <c r="E183" i="41" s="1"/>
  <c r="D184" i="41"/>
  <c r="E184" i="41" s="1"/>
  <c r="D185" i="41"/>
  <c r="E185" i="41" s="1"/>
  <c r="D188" i="41"/>
  <c r="E188" i="41"/>
  <c r="D189" i="41"/>
  <c r="E189" i="41" s="1"/>
  <c r="D190" i="41"/>
  <c r="E190" i="41" s="1"/>
  <c r="D191" i="41"/>
  <c r="E191" i="41" s="1"/>
  <c r="D192" i="41"/>
  <c r="E192" i="41" s="1"/>
  <c r="D193" i="41"/>
  <c r="E193" i="41" s="1"/>
  <c r="D194" i="41"/>
  <c r="E194" i="41" s="1"/>
  <c r="D195" i="41"/>
  <c r="E195" i="41" s="1"/>
  <c r="D196" i="41"/>
  <c r="E196" i="41" s="1"/>
  <c r="D199" i="41"/>
  <c r="E199" i="41" s="1"/>
  <c r="D200" i="41"/>
  <c r="E200" i="41" s="1"/>
  <c r="D201" i="41"/>
  <c r="E201" i="41" s="1"/>
  <c r="D202" i="41"/>
  <c r="E202" i="41" s="1"/>
  <c r="D203" i="41"/>
  <c r="E203" i="41" s="1"/>
  <c r="D204" i="41"/>
  <c r="E204" i="41" s="1"/>
  <c r="D205" i="41"/>
  <c r="E205" i="41" s="1"/>
  <c r="D206" i="41"/>
  <c r="E206" i="41" s="1"/>
  <c r="D207" i="41"/>
  <c r="E207" i="41" s="1"/>
  <c r="D210" i="41"/>
  <c r="E210" i="41" s="1"/>
  <c r="D211" i="41"/>
  <c r="E211" i="41" s="1"/>
  <c r="D212" i="41"/>
  <c r="E212" i="41" s="1"/>
  <c r="D213" i="41"/>
  <c r="E213" i="41" s="1"/>
  <c r="D214" i="41"/>
  <c r="E214" i="41" s="1"/>
  <c r="D215" i="41"/>
  <c r="E215" i="41" s="1"/>
  <c r="D216" i="41"/>
  <c r="E216" i="41" s="1"/>
  <c r="D217" i="41"/>
  <c r="E217" i="41" s="1"/>
  <c r="D218" i="41"/>
  <c r="E218" i="41" s="1"/>
  <c r="B55" i="11"/>
  <c r="B167" i="11"/>
  <c r="D16" i="11"/>
  <c r="F16" i="11"/>
  <c r="F20" i="11" s="1"/>
  <c r="C29" i="11" s="1"/>
  <c r="D29" i="11" s="1"/>
  <c r="J16" i="11"/>
  <c r="L16" i="11"/>
  <c r="L20" i="11" s="1"/>
  <c r="C30" i="11" s="1"/>
  <c r="P16" i="11"/>
  <c r="R16" i="11"/>
  <c r="R20" i="11" s="1"/>
  <c r="C31" i="11" s="1"/>
  <c r="D31" i="11" s="1"/>
  <c r="V16" i="11"/>
  <c r="X22" i="11" s="1"/>
  <c r="X16" i="11"/>
  <c r="X20" i="11" s="1"/>
  <c r="C32" i="11" s="1"/>
  <c r="D32" i="11" s="1"/>
  <c r="AB16" i="11"/>
  <c r="AD24" i="11" s="1"/>
  <c r="AD16" i="11"/>
  <c r="AD20" i="11" s="1"/>
  <c r="C33" i="11" s="1"/>
  <c r="D33" i="11" s="1"/>
  <c r="AH16" i="11"/>
  <c r="AJ16" i="11"/>
  <c r="AJ20" i="11" s="1"/>
  <c r="C34" i="11" s="1"/>
  <c r="D34" i="11" s="1"/>
  <c r="AN16" i="11"/>
  <c r="AP16" i="11"/>
  <c r="AP20" i="11" s="1"/>
  <c r="C35" i="11" s="1"/>
  <c r="D35" i="11" s="1"/>
  <c r="AT16" i="11"/>
  <c r="AV16" i="11"/>
  <c r="AV20" i="11" s="1"/>
  <c r="C36" i="11" s="1"/>
  <c r="D36" i="11" s="1"/>
  <c r="AZ16" i="11"/>
  <c r="BB24" i="11" s="1"/>
  <c r="BB16" i="11"/>
  <c r="BB20" i="11" s="1"/>
  <c r="C37" i="11" s="1"/>
  <c r="D37" i="11" s="1"/>
  <c r="BF16" i="11"/>
  <c r="BH22" i="11" s="1"/>
  <c r="BH16" i="11"/>
  <c r="BH20" i="11" s="1"/>
  <c r="C38" i="11" s="1"/>
  <c r="D38" i="11" s="1"/>
  <c r="BL16" i="11"/>
  <c r="BN16" i="11"/>
  <c r="BN20" i="11" s="1"/>
  <c r="C39" i="11" s="1"/>
  <c r="D39" i="11" s="1"/>
  <c r="BR16" i="11"/>
  <c r="BT22" i="11"/>
  <c r="BT16" i="11"/>
  <c r="BX16" i="11"/>
  <c r="BZ16" i="11"/>
  <c r="BZ20" i="11" s="1"/>
  <c r="C41" i="11" s="1"/>
  <c r="D41" i="11" s="1"/>
  <c r="CD16" i="11"/>
  <c r="CF16" i="11"/>
  <c r="CF20" i="11" s="1"/>
  <c r="C42" i="11" s="1"/>
  <c r="D42" i="11" s="1"/>
  <c r="CJ16" i="11"/>
  <c r="CL16" i="11"/>
  <c r="CL20" i="11" s="1"/>
  <c r="C43" i="11" s="1"/>
  <c r="D43" i="11" s="1"/>
  <c r="BT20" i="11"/>
  <c r="C40" i="11" s="1"/>
  <c r="D40" i="11" s="1"/>
  <c r="AD22" i="11"/>
  <c r="BB22" i="11"/>
  <c r="X24" i="11"/>
  <c r="BT24" i="11"/>
  <c r="E40" i="11"/>
  <c r="F40" i="11" s="1"/>
  <c r="D56" i="11"/>
  <c r="D57" i="11"/>
  <c r="D58" i="11"/>
  <c r="D59" i="11"/>
  <c r="D60" i="11"/>
  <c r="D61" i="11"/>
  <c r="D62" i="11"/>
  <c r="D63" i="11"/>
  <c r="D64" i="11"/>
  <c r="D67" i="11"/>
  <c r="D68" i="11"/>
  <c r="D69" i="11"/>
  <c r="D70" i="11"/>
  <c r="D71" i="11"/>
  <c r="D72" i="11"/>
  <c r="D73" i="11"/>
  <c r="D74" i="11"/>
  <c r="D75" i="11"/>
  <c r="D78" i="11"/>
  <c r="D79" i="11"/>
  <c r="D80" i="11"/>
  <c r="D81" i="11"/>
  <c r="D82" i="11"/>
  <c r="D83" i="11"/>
  <c r="D84" i="11"/>
  <c r="D85" i="11"/>
  <c r="D86" i="11"/>
  <c r="D89" i="11"/>
  <c r="E89" i="11" s="1"/>
  <c r="D90" i="11"/>
  <c r="E90" i="11" s="1"/>
  <c r="D91" i="11"/>
  <c r="E91" i="11" s="1"/>
  <c r="D92" i="11"/>
  <c r="E92" i="11" s="1"/>
  <c r="D93" i="11"/>
  <c r="E93" i="11" s="1"/>
  <c r="D94" i="11"/>
  <c r="E94" i="11" s="1"/>
  <c r="D95" i="11"/>
  <c r="E95" i="11" s="1"/>
  <c r="D96" i="11"/>
  <c r="E96" i="11" s="1"/>
  <c r="D97" i="11"/>
  <c r="E97" i="11" s="1"/>
  <c r="D100" i="11"/>
  <c r="E100" i="11" s="1"/>
  <c r="D101" i="11"/>
  <c r="E101" i="11" s="1"/>
  <c r="D102" i="11"/>
  <c r="E102" i="11" s="1"/>
  <c r="D103" i="11"/>
  <c r="E103" i="11" s="1"/>
  <c r="D104" i="11"/>
  <c r="E104" i="11" s="1"/>
  <c r="D105" i="11"/>
  <c r="E105" i="11" s="1"/>
  <c r="D106" i="11"/>
  <c r="E106" i="11" s="1"/>
  <c r="D107" i="11"/>
  <c r="E107" i="11" s="1"/>
  <c r="D108" i="11"/>
  <c r="E108" i="11" s="1"/>
  <c r="D111" i="11"/>
  <c r="D112" i="11"/>
  <c r="D113" i="11"/>
  <c r="D114" i="11"/>
  <c r="D115" i="11"/>
  <c r="D116" i="11"/>
  <c r="D117" i="11"/>
  <c r="D118" i="11"/>
  <c r="D119" i="11"/>
  <c r="D122" i="11"/>
  <c r="D123" i="11"/>
  <c r="D124" i="11"/>
  <c r="D125" i="11"/>
  <c r="D126" i="11"/>
  <c r="D127" i="11"/>
  <c r="D128" i="11"/>
  <c r="D129" i="11"/>
  <c r="D130" i="11"/>
  <c r="D133" i="11"/>
  <c r="D134" i="11"/>
  <c r="D135" i="11"/>
  <c r="D136" i="11"/>
  <c r="D137" i="11"/>
  <c r="D138" i="11"/>
  <c r="D139" i="11"/>
  <c r="D140" i="11"/>
  <c r="D141" i="11"/>
  <c r="D144" i="11"/>
  <c r="E144" i="11" s="1"/>
  <c r="D145" i="11"/>
  <c r="E145" i="11" s="1"/>
  <c r="D146" i="11"/>
  <c r="E146" i="11" s="1"/>
  <c r="D147" i="11"/>
  <c r="E147" i="11" s="1"/>
  <c r="D148" i="11"/>
  <c r="E148" i="11" s="1"/>
  <c r="D149" i="11"/>
  <c r="E149" i="11" s="1"/>
  <c r="D150" i="11"/>
  <c r="E150" i="11" s="1"/>
  <c r="D151" i="11"/>
  <c r="E151" i="11" s="1"/>
  <c r="D152" i="11"/>
  <c r="E152" i="11" s="1"/>
  <c r="D155" i="11"/>
  <c r="E155" i="11" s="1"/>
  <c r="D156" i="11"/>
  <c r="E156" i="11" s="1"/>
  <c r="D157" i="11"/>
  <c r="E157" i="11" s="1"/>
  <c r="D158" i="11"/>
  <c r="E158" i="11" s="1"/>
  <c r="D159" i="11"/>
  <c r="E159" i="11" s="1"/>
  <c r="D160" i="11"/>
  <c r="E160" i="11" s="1"/>
  <c r="D161" i="11"/>
  <c r="E161" i="11" s="1"/>
  <c r="D162" i="11"/>
  <c r="E162" i="11" s="1"/>
  <c r="D163" i="11"/>
  <c r="E163" i="11" s="1"/>
  <c r="D166" i="11"/>
  <c r="D167" i="11"/>
  <c r="D168" i="11"/>
  <c r="D169" i="11"/>
  <c r="D170" i="11"/>
  <c r="D171" i="11"/>
  <c r="D172" i="11"/>
  <c r="D173" i="11"/>
  <c r="D174" i="11"/>
  <c r="D177" i="11"/>
  <c r="E177" i="11" s="1"/>
  <c r="D178" i="11"/>
  <c r="E178" i="11" s="1"/>
  <c r="D179" i="11"/>
  <c r="E179" i="11" s="1"/>
  <c r="D180" i="11"/>
  <c r="E180" i="11" s="1"/>
  <c r="D181" i="11"/>
  <c r="E181" i="11" s="1"/>
  <c r="D182" i="11"/>
  <c r="E182" i="11" s="1"/>
  <c r="D183" i="11"/>
  <c r="E183" i="11" s="1"/>
  <c r="D184" i="11"/>
  <c r="E184" i="11" s="1"/>
  <c r="D185" i="11"/>
  <c r="E185" i="11" s="1"/>
  <c r="D188" i="11"/>
  <c r="E188" i="11" s="1"/>
  <c r="D189" i="11"/>
  <c r="E189" i="11" s="1"/>
  <c r="D190" i="11"/>
  <c r="E190" i="11" s="1"/>
  <c r="D191" i="11"/>
  <c r="E191" i="11" s="1"/>
  <c r="D192" i="11"/>
  <c r="E192" i="11" s="1"/>
  <c r="D193" i="11"/>
  <c r="E193" i="11" s="1"/>
  <c r="D194" i="11"/>
  <c r="E194" i="11" s="1"/>
  <c r="D195" i="11"/>
  <c r="E195" i="11" s="1"/>
  <c r="D196" i="11"/>
  <c r="E196" i="11" s="1"/>
  <c r="D199" i="11"/>
  <c r="E199" i="11" s="1"/>
  <c r="D200" i="11"/>
  <c r="E200" i="11" s="1"/>
  <c r="D201" i="11"/>
  <c r="E201" i="11" s="1"/>
  <c r="D202" i="11"/>
  <c r="E202" i="11" s="1"/>
  <c r="D203" i="11"/>
  <c r="E203" i="11" s="1"/>
  <c r="D204" i="11"/>
  <c r="E204" i="11" s="1"/>
  <c r="D205" i="11"/>
  <c r="E205" i="11" s="1"/>
  <c r="D206" i="11"/>
  <c r="E206" i="11" s="1"/>
  <c r="D207" i="11"/>
  <c r="E207" i="11" s="1"/>
  <c r="B210" i="11"/>
  <c r="D210" i="11"/>
  <c r="E210" i="11" s="1"/>
  <c r="D211" i="11"/>
  <c r="E211" i="11" s="1"/>
  <c r="D212" i="11"/>
  <c r="E212" i="11" s="1"/>
  <c r="D213" i="11"/>
  <c r="E213" i="11" s="1"/>
  <c r="D214" i="11"/>
  <c r="E214" i="11" s="1"/>
  <c r="D215" i="11"/>
  <c r="E215" i="11" s="1"/>
  <c r="D216" i="11"/>
  <c r="E216" i="11" s="1"/>
  <c r="D217" i="11"/>
  <c r="E217" i="11" s="1"/>
  <c r="D218" i="11"/>
  <c r="E218" i="11" s="1"/>
  <c r="B55" i="12"/>
  <c r="B90" i="12"/>
  <c r="B102" i="12"/>
  <c r="C68" i="12"/>
  <c r="F13" i="5"/>
  <c r="J13" i="5"/>
  <c r="N13" i="5"/>
  <c r="D13" i="5"/>
  <c r="H13" i="5"/>
  <c r="I13" i="5"/>
  <c r="L13" i="5"/>
  <c r="M13" i="5"/>
  <c r="P13" i="5"/>
  <c r="D56" i="12"/>
  <c r="D57" i="12"/>
  <c r="D58" i="12"/>
  <c r="D59" i="12"/>
  <c r="D60" i="12"/>
  <c r="C61" i="12"/>
  <c r="D61" i="12"/>
  <c r="D62" i="12"/>
  <c r="D63" i="12"/>
  <c r="D64" i="12"/>
  <c r="C67" i="12"/>
  <c r="D67" i="12"/>
  <c r="D68" i="12"/>
  <c r="D69" i="12"/>
  <c r="D70" i="12"/>
  <c r="D71" i="12"/>
  <c r="D72" i="12"/>
  <c r="C73" i="12"/>
  <c r="D73" i="12"/>
  <c r="D74" i="12"/>
  <c r="D75" i="12"/>
  <c r="D78" i="12"/>
  <c r="D79" i="12"/>
  <c r="D80" i="12"/>
  <c r="D81" i="12"/>
  <c r="D82" i="12"/>
  <c r="D83" i="12"/>
  <c r="D84" i="12"/>
  <c r="D85" i="12"/>
  <c r="D86" i="12"/>
  <c r="D89" i="12"/>
  <c r="D90" i="12"/>
  <c r="D91" i="12"/>
  <c r="D92" i="12"/>
  <c r="D93" i="12"/>
  <c r="D94" i="12"/>
  <c r="D95" i="12"/>
  <c r="D96" i="12"/>
  <c r="D97" i="12"/>
  <c r="D100" i="12"/>
  <c r="D101" i="12"/>
  <c r="D102" i="12"/>
  <c r="D103" i="12"/>
  <c r="D104" i="12"/>
  <c r="D105" i="12"/>
  <c r="D106" i="12"/>
  <c r="D107" i="12"/>
  <c r="D108" i="12"/>
  <c r="D111" i="12"/>
  <c r="E111" i="12" s="1"/>
  <c r="D112" i="12"/>
  <c r="E112" i="12" s="1"/>
  <c r="D113" i="12"/>
  <c r="E113" i="12" s="1"/>
  <c r="D114" i="12"/>
  <c r="E114" i="12" s="1"/>
  <c r="D115" i="12"/>
  <c r="E115" i="12" s="1"/>
  <c r="D116" i="12"/>
  <c r="E116" i="12" s="1"/>
  <c r="D117" i="12"/>
  <c r="E117" i="12" s="1"/>
  <c r="D118" i="12"/>
  <c r="E118" i="12" s="1"/>
  <c r="D119" i="12"/>
  <c r="E119" i="12" s="1"/>
  <c r="D122" i="12"/>
  <c r="D123" i="12"/>
  <c r="D124" i="12"/>
  <c r="D125" i="12"/>
  <c r="D126" i="12"/>
  <c r="D127" i="12"/>
  <c r="D128" i="12"/>
  <c r="D129" i="12"/>
  <c r="D130" i="12"/>
  <c r="D133" i="12"/>
  <c r="D134" i="12"/>
  <c r="D135" i="12"/>
  <c r="D136" i="12"/>
  <c r="D137" i="12"/>
  <c r="D138" i="12"/>
  <c r="D139" i="12"/>
  <c r="D140" i="12"/>
  <c r="D141" i="12"/>
  <c r="D144" i="12"/>
  <c r="D145" i="12"/>
  <c r="D146" i="12"/>
  <c r="D147" i="12"/>
  <c r="D148" i="12"/>
  <c r="D149" i="12"/>
  <c r="D150" i="12"/>
  <c r="D151" i="12"/>
  <c r="D152" i="12"/>
  <c r="D155" i="12"/>
  <c r="D156" i="12"/>
  <c r="D157" i="12"/>
  <c r="D158" i="12"/>
  <c r="D159" i="12"/>
  <c r="D160" i="12"/>
  <c r="D161" i="12"/>
  <c r="D162" i="12"/>
  <c r="D163" i="12"/>
  <c r="D166" i="12"/>
  <c r="D167" i="12"/>
  <c r="D168" i="12"/>
  <c r="D169" i="12"/>
  <c r="D170" i="12"/>
  <c r="D171" i="12"/>
  <c r="D172" i="12"/>
  <c r="D173" i="12"/>
  <c r="D174" i="12"/>
  <c r="D177" i="12"/>
  <c r="D178" i="12"/>
  <c r="D179" i="12"/>
  <c r="D180" i="12"/>
  <c r="D181" i="12"/>
  <c r="D182" i="12"/>
  <c r="D183" i="12"/>
  <c r="D184" i="12"/>
  <c r="D185" i="12"/>
  <c r="D188" i="12"/>
  <c r="E188" i="12" s="1"/>
  <c r="D189" i="12"/>
  <c r="E189" i="12" s="1"/>
  <c r="D190" i="12"/>
  <c r="E190" i="12" s="1"/>
  <c r="D191" i="12"/>
  <c r="E191" i="12" s="1"/>
  <c r="D192" i="12"/>
  <c r="E192" i="12" s="1"/>
  <c r="D193" i="12"/>
  <c r="E193" i="12" s="1"/>
  <c r="D194" i="12"/>
  <c r="E194" i="12" s="1"/>
  <c r="D195" i="12"/>
  <c r="E195" i="12" s="1"/>
  <c r="D196" i="12"/>
  <c r="E196" i="12" s="1"/>
  <c r="D199" i="12"/>
  <c r="E199" i="12" s="1"/>
  <c r="D200" i="12"/>
  <c r="E200" i="12" s="1"/>
  <c r="D201" i="12"/>
  <c r="E201" i="12" s="1"/>
  <c r="D202" i="12"/>
  <c r="E202" i="12" s="1"/>
  <c r="D203" i="12"/>
  <c r="E203" i="12" s="1"/>
  <c r="D204" i="12"/>
  <c r="E204" i="12" s="1"/>
  <c r="D205" i="12"/>
  <c r="E205" i="12" s="1"/>
  <c r="D206" i="12"/>
  <c r="E206" i="12" s="1"/>
  <c r="D207" i="12"/>
  <c r="E207" i="12" s="1"/>
  <c r="D210" i="12"/>
  <c r="E210" i="12" s="1"/>
  <c r="D211" i="12"/>
  <c r="E211" i="12" s="1"/>
  <c r="D212" i="12"/>
  <c r="E212" i="12" s="1"/>
  <c r="D213" i="12"/>
  <c r="E213" i="12" s="1"/>
  <c r="D214" i="12"/>
  <c r="E214" i="12" s="1"/>
  <c r="D215" i="12"/>
  <c r="E215" i="12" s="1"/>
  <c r="D216" i="12"/>
  <c r="E216" i="12" s="1"/>
  <c r="D217" i="12"/>
  <c r="E217" i="12" s="1"/>
  <c r="D218" i="12"/>
  <c r="E218" i="12" s="1"/>
  <c r="B55" i="29"/>
  <c r="B66" i="29"/>
  <c r="B77" i="29"/>
  <c r="B177" i="29"/>
  <c r="C57" i="29"/>
  <c r="C79" i="29"/>
  <c r="C101" i="29"/>
  <c r="C123" i="29"/>
  <c r="C145" i="29"/>
  <c r="D56" i="29"/>
  <c r="E56" i="29" s="1"/>
  <c r="D57" i="29"/>
  <c r="E57" i="29" s="1"/>
  <c r="D58" i="29"/>
  <c r="E58" i="29" s="1"/>
  <c r="D59" i="29"/>
  <c r="E59" i="29" s="1"/>
  <c r="D60" i="29"/>
  <c r="E60" i="29" s="1"/>
  <c r="D61" i="29"/>
  <c r="E61" i="29" s="1"/>
  <c r="D62" i="29"/>
  <c r="E62" i="29" s="1"/>
  <c r="D63" i="29"/>
  <c r="E63" i="29" s="1"/>
  <c r="D64" i="29"/>
  <c r="E64" i="29" s="1"/>
  <c r="B67" i="29"/>
  <c r="D67" i="29"/>
  <c r="D68" i="29"/>
  <c r="D69" i="29"/>
  <c r="D70" i="29"/>
  <c r="D71" i="29"/>
  <c r="D72" i="29"/>
  <c r="D73" i="29"/>
  <c r="D74" i="29"/>
  <c r="D75" i="29"/>
  <c r="D78" i="29"/>
  <c r="E78" i="29" s="1"/>
  <c r="D79" i="29"/>
  <c r="E79" i="29" s="1"/>
  <c r="D80" i="29"/>
  <c r="E80" i="29" s="1"/>
  <c r="D81" i="29"/>
  <c r="E81" i="29" s="1"/>
  <c r="D82" i="29"/>
  <c r="E82" i="29" s="1"/>
  <c r="D83" i="29"/>
  <c r="E83" i="29" s="1"/>
  <c r="D84" i="29"/>
  <c r="E84" i="29" s="1"/>
  <c r="D85" i="29"/>
  <c r="E85" i="29" s="1"/>
  <c r="D86" i="29"/>
  <c r="E86" i="29" s="1"/>
  <c r="D89" i="29"/>
  <c r="E89" i="29" s="1"/>
  <c r="D90" i="29"/>
  <c r="E90" i="29" s="1"/>
  <c r="D91" i="29"/>
  <c r="E91" i="29" s="1"/>
  <c r="D92" i="29"/>
  <c r="E92" i="29" s="1"/>
  <c r="D93" i="29"/>
  <c r="E93" i="29" s="1"/>
  <c r="D94" i="29"/>
  <c r="E94" i="29" s="1"/>
  <c r="D95" i="29"/>
  <c r="E95" i="29" s="1"/>
  <c r="D96" i="29"/>
  <c r="E96" i="29" s="1"/>
  <c r="D97" i="29"/>
  <c r="E97" i="29" s="1"/>
  <c r="D100" i="29"/>
  <c r="D101" i="29"/>
  <c r="D102" i="29"/>
  <c r="D103" i="29"/>
  <c r="D104" i="29"/>
  <c r="D105" i="29"/>
  <c r="D106" i="29"/>
  <c r="D107" i="29"/>
  <c r="D108" i="29"/>
  <c r="D111" i="29"/>
  <c r="E111" i="29" s="1"/>
  <c r="D112" i="29"/>
  <c r="E112" i="29" s="1"/>
  <c r="D113" i="29"/>
  <c r="E113" i="29" s="1"/>
  <c r="D114" i="29"/>
  <c r="E114" i="29" s="1"/>
  <c r="D115" i="29"/>
  <c r="E115" i="29" s="1"/>
  <c r="D116" i="29"/>
  <c r="E116" i="29" s="1"/>
  <c r="D117" i="29"/>
  <c r="E117" i="29" s="1"/>
  <c r="D118" i="29"/>
  <c r="E118" i="29" s="1"/>
  <c r="D119" i="29"/>
  <c r="E119" i="29" s="1"/>
  <c r="D122" i="29"/>
  <c r="E122" i="29" s="1"/>
  <c r="D123" i="29"/>
  <c r="E123" i="29" s="1"/>
  <c r="D124" i="29"/>
  <c r="E124" i="29" s="1"/>
  <c r="D125" i="29"/>
  <c r="E125" i="29" s="1"/>
  <c r="D126" i="29"/>
  <c r="E126" i="29" s="1"/>
  <c r="D127" i="29"/>
  <c r="E127" i="29" s="1"/>
  <c r="D128" i="29"/>
  <c r="E128" i="29" s="1"/>
  <c r="D129" i="29"/>
  <c r="E129" i="29" s="1"/>
  <c r="D130" i="29"/>
  <c r="E130" i="29" s="1"/>
  <c r="D133" i="29"/>
  <c r="E133" i="29" s="1"/>
  <c r="D134" i="29"/>
  <c r="E134" i="29" s="1"/>
  <c r="D135" i="29"/>
  <c r="E135" i="29" s="1"/>
  <c r="D136" i="29"/>
  <c r="E136" i="29" s="1"/>
  <c r="D137" i="29"/>
  <c r="E137" i="29" s="1"/>
  <c r="D138" i="29"/>
  <c r="E138" i="29" s="1"/>
  <c r="D139" i="29"/>
  <c r="E139" i="29" s="1"/>
  <c r="D140" i="29"/>
  <c r="E140" i="29" s="1"/>
  <c r="D141" i="29"/>
  <c r="E141" i="29" s="1"/>
  <c r="D144" i="29"/>
  <c r="E144" i="29" s="1"/>
  <c r="D145" i="29"/>
  <c r="E145" i="29" s="1"/>
  <c r="D146" i="29"/>
  <c r="E146" i="29" s="1"/>
  <c r="D147" i="29"/>
  <c r="E147" i="29" s="1"/>
  <c r="D148" i="29"/>
  <c r="E148" i="29" s="1"/>
  <c r="D149" i="29"/>
  <c r="E149" i="29" s="1"/>
  <c r="D150" i="29"/>
  <c r="E150" i="29" s="1"/>
  <c r="D151" i="29"/>
  <c r="E151" i="29" s="1"/>
  <c r="D152" i="29"/>
  <c r="E152" i="29" s="1"/>
  <c r="D155" i="29"/>
  <c r="E155" i="29" s="1"/>
  <c r="D156" i="29"/>
  <c r="E156" i="29" s="1"/>
  <c r="D157" i="29"/>
  <c r="E157" i="29" s="1"/>
  <c r="D158" i="29"/>
  <c r="E158" i="29" s="1"/>
  <c r="D159" i="29"/>
  <c r="E159" i="29" s="1"/>
  <c r="D160" i="29"/>
  <c r="E160" i="29" s="1"/>
  <c r="D161" i="29"/>
  <c r="E161" i="29" s="1"/>
  <c r="D162" i="29"/>
  <c r="E162" i="29" s="1"/>
  <c r="D163" i="29"/>
  <c r="E163" i="29" s="1"/>
  <c r="D166" i="29"/>
  <c r="D167" i="29"/>
  <c r="D168" i="29"/>
  <c r="D169" i="29"/>
  <c r="D170" i="29"/>
  <c r="D171" i="29"/>
  <c r="D172" i="29"/>
  <c r="D173" i="29"/>
  <c r="D174" i="29"/>
  <c r="D177" i="29"/>
  <c r="E177" i="29" s="1"/>
  <c r="D178" i="29"/>
  <c r="E178" i="29" s="1"/>
  <c r="D179" i="29"/>
  <c r="E179" i="29" s="1"/>
  <c r="D180" i="29"/>
  <c r="E180" i="29" s="1"/>
  <c r="D181" i="29"/>
  <c r="E181" i="29" s="1"/>
  <c r="D182" i="29"/>
  <c r="E182" i="29" s="1"/>
  <c r="D183" i="29"/>
  <c r="E183" i="29" s="1"/>
  <c r="D184" i="29"/>
  <c r="E184" i="29" s="1"/>
  <c r="D185" i="29"/>
  <c r="E185" i="29" s="1"/>
  <c r="D188" i="29"/>
  <c r="E188" i="29" s="1"/>
  <c r="D189" i="29"/>
  <c r="E189" i="29" s="1"/>
  <c r="D190" i="29"/>
  <c r="E190" i="29" s="1"/>
  <c r="D191" i="29"/>
  <c r="E191" i="29" s="1"/>
  <c r="D192" i="29"/>
  <c r="E192" i="29" s="1"/>
  <c r="D193" i="29"/>
  <c r="E193" i="29" s="1"/>
  <c r="D194" i="29"/>
  <c r="E194" i="29" s="1"/>
  <c r="D195" i="29"/>
  <c r="E195" i="29" s="1"/>
  <c r="D196" i="29"/>
  <c r="E196" i="29" s="1"/>
  <c r="D199" i="29"/>
  <c r="E199" i="29" s="1"/>
  <c r="D200" i="29"/>
  <c r="E200" i="29" s="1"/>
  <c r="D201" i="29"/>
  <c r="E201" i="29" s="1"/>
  <c r="D202" i="29"/>
  <c r="E202" i="29" s="1"/>
  <c r="D203" i="29"/>
  <c r="E203" i="29" s="1"/>
  <c r="D204" i="29"/>
  <c r="E204" i="29" s="1"/>
  <c r="D205" i="29"/>
  <c r="E205" i="29" s="1"/>
  <c r="D206" i="29"/>
  <c r="E206" i="29" s="1"/>
  <c r="D207" i="29"/>
  <c r="E207" i="29" s="1"/>
  <c r="D210" i="29"/>
  <c r="E210" i="29" s="1"/>
  <c r="D211" i="29"/>
  <c r="E211" i="29" s="1"/>
  <c r="D212" i="29"/>
  <c r="E212" i="29" s="1"/>
  <c r="D213" i="29"/>
  <c r="E213" i="29" s="1"/>
  <c r="D214" i="29"/>
  <c r="E214" i="29" s="1"/>
  <c r="D215" i="29"/>
  <c r="E215" i="29" s="1"/>
  <c r="D216" i="29"/>
  <c r="E216" i="29" s="1"/>
  <c r="D217" i="29"/>
  <c r="E217" i="29" s="1"/>
  <c r="D218" i="29"/>
  <c r="E218" i="29" s="1"/>
  <c r="BO20" i="2"/>
  <c r="BO18" i="2"/>
  <c r="BU18" i="2" s="1"/>
  <c r="BV18" i="2"/>
  <c r="BW18" i="2" s="1"/>
  <c r="BX18" i="2" s="1"/>
  <c r="BO15" i="2"/>
  <c r="BV5" i="2"/>
  <c r="BW5" i="2" s="1"/>
  <c r="BX5" i="2" s="1"/>
  <c r="BO5" i="2"/>
  <c r="BO9" i="2"/>
  <c r="BV9" i="2"/>
  <c r="BW9" i="2" s="1"/>
  <c r="BX9" i="2" s="1"/>
  <c r="BV14" i="2"/>
  <c r="BW14" i="2" s="1"/>
  <c r="BX14" i="2" s="1"/>
  <c r="BO14" i="2"/>
  <c r="BV13" i="2"/>
  <c r="BO13" i="2"/>
  <c r="BV17" i="2"/>
  <c r="BW17" i="2" s="1"/>
  <c r="BX17" i="2" s="1"/>
  <c r="BO17" i="2"/>
  <c r="BO7" i="2"/>
  <c r="BV7" i="2"/>
  <c r="BW7" i="2" s="1"/>
  <c r="BX7" i="2" s="1"/>
  <c r="BO6" i="2"/>
  <c r="BO16" i="2"/>
  <c r="BU16" i="2" s="1"/>
  <c r="BV16" i="2"/>
  <c r="BW16" i="2" s="1"/>
  <c r="BV11" i="2"/>
  <c r="BW11" i="2" s="1"/>
  <c r="BX11" i="2" s="1"/>
  <c r="BO11" i="2"/>
  <c r="BV10" i="2"/>
  <c r="BO10" i="2"/>
  <c r="BV12" i="2"/>
  <c r="BW12" i="2" s="1"/>
  <c r="BX12" i="2" s="1"/>
  <c r="BO12" i="2"/>
  <c r="BV8" i="2"/>
  <c r="BW8" i="2" s="1"/>
  <c r="BX8" i="2" s="1"/>
  <c r="BO8" i="2"/>
  <c r="BV19" i="2"/>
  <c r="BW19" i="2" s="1"/>
  <c r="BX19" i="2" s="1"/>
  <c r="BO19" i="2"/>
  <c r="B42" i="2"/>
  <c r="C42" i="2"/>
  <c r="D42" i="2"/>
  <c r="A4" i="5"/>
  <c r="A15" i="5"/>
  <c r="L15" i="5"/>
  <c r="A12" i="5"/>
  <c r="U10" i="5"/>
  <c r="V10" i="5" s="1"/>
  <c r="A14" i="5"/>
  <c r="U6" i="5"/>
  <c r="V6" i="5" s="1"/>
  <c r="U5" i="5"/>
  <c r="V5" i="5" s="1"/>
  <c r="U19" i="5"/>
  <c r="U9" i="5"/>
  <c r="V9" i="5" s="1"/>
  <c r="C9" i="5"/>
  <c r="E9" i="5"/>
  <c r="F9" i="5"/>
  <c r="G9" i="5"/>
  <c r="I9" i="5"/>
  <c r="J9" i="5"/>
  <c r="K9" i="5"/>
  <c r="M9" i="5"/>
  <c r="N9" i="5"/>
  <c r="O9" i="5"/>
  <c r="A13" i="5"/>
  <c r="C13" i="5"/>
  <c r="E13" i="5"/>
  <c r="A18" i="5"/>
  <c r="C18" i="5"/>
  <c r="E18" i="5"/>
  <c r="F18" i="5"/>
  <c r="G18" i="5"/>
  <c r="I18" i="5"/>
  <c r="J18" i="5"/>
  <c r="K18" i="5"/>
  <c r="M18" i="5"/>
  <c r="N18" i="5"/>
  <c r="O18" i="5"/>
  <c r="A17" i="5"/>
  <c r="D17" i="5"/>
  <c r="L17" i="5"/>
  <c r="A8" i="5"/>
  <c r="A11" i="5"/>
  <c r="B11" i="5"/>
  <c r="C11" i="5"/>
  <c r="E11" i="5"/>
  <c r="F11" i="5"/>
  <c r="J11" i="5"/>
  <c r="K11" i="5"/>
  <c r="L11" i="5"/>
  <c r="M11" i="5"/>
  <c r="N11" i="5"/>
  <c r="O11" i="5"/>
  <c r="P11" i="5"/>
  <c r="A16" i="5"/>
  <c r="B16" i="5"/>
  <c r="D16" i="5"/>
  <c r="E16" i="5"/>
  <c r="F16" i="5"/>
  <c r="H16" i="5"/>
  <c r="I16" i="5"/>
  <c r="J16" i="5"/>
  <c r="K16" i="5"/>
  <c r="L16" i="5"/>
  <c r="M16" i="5"/>
  <c r="N16" i="5"/>
  <c r="O16" i="5"/>
  <c r="P16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U21" i="5"/>
  <c r="A22" i="5"/>
  <c r="U22" i="5" s="1"/>
  <c r="B22" i="5"/>
  <c r="C22" i="5"/>
  <c r="D22" i="5"/>
  <c r="F22" i="5"/>
  <c r="G22" i="5"/>
  <c r="H22" i="5"/>
  <c r="I22" i="5"/>
  <c r="J22" i="5"/>
  <c r="K22" i="5"/>
  <c r="L22" i="5"/>
  <c r="M22" i="5"/>
  <c r="N22" i="5"/>
  <c r="O22" i="5"/>
  <c r="P22" i="5"/>
  <c r="A23" i="5"/>
  <c r="U23" i="5" s="1"/>
  <c r="V23" i="5" s="1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U24" i="5" s="1"/>
  <c r="V24" i="5" s="1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V25" i="5" s="1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V26" i="5"/>
  <c r="A27" i="5"/>
  <c r="V27" i="5" s="1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U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U29" i="5"/>
  <c r="Q6" i="1"/>
  <c r="R6" i="1" s="1"/>
  <c r="Q12" i="1"/>
  <c r="R12" i="1" s="1"/>
  <c r="Q15" i="1"/>
  <c r="R15" i="1" s="1"/>
  <c r="Q9" i="1"/>
  <c r="R9" i="1" s="1"/>
  <c r="Q13" i="1"/>
  <c r="R13" i="1" s="1"/>
  <c r="Q14" i="1"/>
  <c r="R14" i="1" s="1"/>
  <c r="Q8" i="1"/>
  <c r="Q21" i="1"/>
  <c r="R21" i="1" s="1"/>
  <c r="Q11" i="1"/>
  <c r="R11" i="1" s="1"/>
  <c r="Q17" i="1"/>
  <c r="Q19" i="1"/>
  <c r="Q7" i="1"/>
  <c r="R7" i="1" s="1"/>
  <c r="Q20" i="1"/>
  <c r="R20" i="1" s="1"/>
  <c r="Q18" i="1"/>
  <c r="R18" i="1" s="1"/>
  <c r="Q10" i="1"/>
  <c r="R10" i="1" s="1"/>
  <c r="Q16" i="1"/>
  <c r="R16" i="1" s="1"/>
  <c r="B55" i="13"/>
  <c r="B66" i="13"/>
  <c r="B77" i="13"/>
  <c r="B111" i="13"/>
  <c r="B122" i="13"/>
  <c r="B133" i="13"/>
  <c r="B179" i="13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C56" i="13"/>
  <c r="D56" i="13"/>
  <c r="D57" i="13"/>
  <c r="D58" i="13"/>
  <c r="C59" i="13"/>
  <c r="D59" i="13"/>
  <c r="D60" i="13"/>
  <c r="D61" i="13"/>
  <c r="D62" i="13"/>
  <c r="D63" i="13"/>
  <c r="D64" i="13"/>
  <c r="B67" i="13"/>
  <c r="C67" i="13"/>
  <c r="D67" i="13"/>
  <c r="D68" i="13"/>
  <c r="D69" i="13"/>
  <c r="D70" i="13"/>
  <c r="D71" i="13"/>
  <c r="D72" i="13"/>
  <c r="D73" i="13"/>
  <c r="D74" i="13"/>
  <c r="D75" i="13"/>
  <c r="B78" i="13"/>
  <c r="C78" i="13"/>
  <c r="D78" i="13"/>
  <c r="B79" i="13"/>
  <c r="D79" i="13"/>
  <c r="D80" i="13"/>
  <c r="D81" i="13"/>
  <c r="D82" i="13"/>
  <c r="D83" i="13"/>
  <c r="D84" i="13"/>
  <c r="D85" i="13"/>
  <c r="D86" i="13"/>
  <c r="D89" i="13"/>
  <c r="D90" i="13"/>
  <c r="D91" i="13"/>
  <c r="D92" i="13"/>
  <c r="D93" i="13"/>
  <c r="D94" i="13"/>
  <c r="D95" i="13"/>
  <c r="D96" i="13"/>
  <c r="D97" i="13"/>
  <c r="D100" i="13"/>
  <c r="D101" i="13"/>
  <c r="D102" i="13"/>
  <c r="C103" i="13"/>
  <c r="D103" i="13"/>
  <c r="D104" i="13"/>
  <c r="D105" i="13"/>
  <c r="D106" i="13"/>
  <c r="D107" i="13"/>
  <c r="D108" i="13"/>
  <c r="D111" i="13"/>
  <c r="D112" i="13"/>
  <c r="D113" i="13"/>
  <c r="D114" i="13"/>
  <c r="D115" i="13"/>
  <c r="D116" i="13"/>
  <c r="D117" i="13"/>
  <c r="D118" i="13"/>
  <c r="D119" i="13"/>
  <c r="D122" i="13"/>
  <c r="D123" i="13"/>
  <c r="D124" i="13"/>
  <c r="D125" i="13"/>
  <c r="D126" i="13"/>
  <c r="D127" i="13"/>
  <c r="D128" i="13"/>
  <c r="D129" i="13"/>
  <c r="D130" i="13"/>
  <c r="D133" i="13"/>
  <c r="D134" i="13"/>
  <c r="D135" i="13"/>
  <c r="D136" i="13"/>
  <c r="D137" i="13"/>
  <c r="D138" i="13"/>
  <c r="D139" i="13"/>
  <c r="D140" i="13"/>
  <c r="D141" i="13"/>
  <c r="D144" i="13"/>
  <c r="D145" i="13"/>
  <c r="D146" i="13"/>
  <c r="D147" i="13"/>
  <c r="D148" i="13"/>
  <c r="D149" i="13"/>
  <c r="D150" i="13"/>
  <c r="D151" i="13"/>
  <c r="D152" i="13"/>
  <c r="D155" i="13"/>
  <c r="D156" i="13"/>
  <c r="D157" i="13"/>
  <c r="D158" i="13"/>
  <c r="D159" i="13"/>
  <c r="D160" i="13"/>
  <c r="D161" i="13"/>
  <c r="D162" i="13"/>
  <c r="D163" i="13"/>
  <c r="D166" i="13"/>
  <c r="D167" i="13"/>
  <c r="D168" i="13"/>
  <c r="D169" i="13"/>
  <c r="D170" i="13"/>
  <c r="D171" i="13"/>
  <c r="D172" i="13"/>
  <c r="D173" i="13"/>
  <c r="D174" i="13"/>
  <c r="D177" i="13"/>
  <c r="D178" i="13"/>
  <c r="D179" i="13"/>
  <c r="D180" i="13"/>
  <c r="D181" i="13"/>
  <c r="D182" i="13"/>
  <c r="D183" i="13"/>
  <c r="D184" i="13"/>
  <c r="D185" i="13"/>
  <c r="D188" i="13"/>
  <c r="E188" i="13" s="1"/>
  <c r="D189" i="13"/>
  <c r="E189" i="13" s="1"/>
  <c r="D190" i="13"/>
  <c r="E190" i="13" s="1"/>
  <c r="D191" i="13"/>
  <c r="E191" i="13" s="1"/>
  <c r="D192" i="13"/>
  <c r="E192" i="13" s="1"/>
  <c r="D193" i="13"/>
  <c r="E193" i="13" s="1"/>
  <c r="D194" i="13"/>
  <c r="E194" i="13" s="1"/>
  <c r="D195" i="13"/>
  <c r="E195" i="13" s="1"/>
  <c r="D196" i="13"/>
  <c r="E196" i="13" s="1"/>
  <c r="D199" i="13"/>
  <c r="E199" i="13" s="1"/>
  <c r="D200" i="13"/>
  <c r="E200" i="13" s="1"/>
  <c r="D201" i="13"/>
  <c r="E201" i="13" s="1"/>
  <c r="D202" i="13"/>
  <c r="E202" i="13" s="1"/>
  <c r="D203" i="13"/>
  <c r="E203" i="13" s="1"/>
  <c r="D204" i="13"/>
  <c r="E204" i="13" s="1"/>
  <c r="D205" i="13"/>
  <c r="E205" i="13" s="1"/>
  <c r="D206" i="13"/>
  <c r="E206" i="13" s="1"/>
  <c r="D207" i="13"/>
  <c r="E207" i="13" s="1"/>
  <c r="D210" i="13"/>
  <c r="E210" i="13" s="1"/>
  <c r="D211" i="13"/>
  <c r="E211" i="13" s="1"/>
  <c r="D212" i="13"/>
  <c r="E212" i="13" s="1"/>
  <c r="D213" i="13"/>
  <c r="E213" i="13" s="1"/>
  <c r="D214" i="13"/>
  <c r="E214" i="13" s="1"/>
  <c r="D215" i="13"/>
  <c r="E215" i="13" s="1"/>
  <c r="D216" i="13"/>
  <c r="E216" i="13" s="1"/>
  <c r="D217" i="13"/>
  <c r="E217" i="13" s="1"/>
  <c r="D218" i="13"/>
  <c r="E218" i="13" s="1"/>
  <c r="B55" i="20"/>
  <c r="B66" i="20"/>
  <c r="B77" i="20"/>
  <c r="F12" i="5"/>
  <c r="J12" i="5"/>
  <c r="N12" i="5"/>
  <c r="D56" i="20"/>
  <c r="D57" i="20"/>
  <c r="D58" i="20"/>
  <c r="D59" i="20"/>
  <c r="C60" i="20"/>
  <c r="D60" i="20"/>
  <c r="D61" i="20"/>
  <c r="D62" i="20"/>
  <c r="D63" i="20"/>
  <c r="D64" i="20"/>
  <c r="D67" i="20"/>
  <c r="D68" i="20"/>
  <c r="D69" i="20"/>
  <c r="D70" i="20"/>
  <c r="D71" i="20"/>
  <c r="D72" i="20"/>
  <c r="D73" i="20"/>
  <c r="D74" i="20"/>
  <c r="D75" i="20"/>
  <c r="D78" i="20"/>
  <c r="D79" i="20"/>
  <c r="D80" i="20"/>
  <c r="D81" i="20"/>
  <c r="D82" i="20"/>
  <c r="D83" i="20"/>
  <c r="D84" i="20"/>
  <c r="D85" i="20"/>
  <c r="D86" i="20"/>
  <c r="D89" i="20"/>
  <c r="D90" i="20"/>
  <c r="D91" i="20"/>
  <c r="D92" i="20"/>
  <c r="D93" i="20"/>
  <c r="D94" i="20"/>
  <c r="D95" i="20"/>
  <c r="D96" i="20"/>
  <c r="D97" i="20"/>
  <c r="D100" i="20"/>
  <c r="D101" i="20"/>
  <c r="D102" i="20"/>
  <c r="D103" i="20"/>
  <c r="D104" i="20"/>
  <c r="D105" i="20"/>
  <c r="D106" i="20"/>
  <c r="D107" i="20"/>
  <c r="D108" i="20"/>
  <c r="D111" i="20"/>
  <c r="D112" i="20"/>
  <c r="D113" i="20"/>
  <c r="D114" i="20"/>
  <c r="D115" i="20"/>
  <c r="D116" i="20"/>
  <c r="D117" i="20"/>
  <c r="D118" i="20"/>
  <c r="D119" i="20"/>
  <c r="D122" i="20"/>
  <c r="D123" i="20"/>
  <c r="D124" i="20"/>
  <c r="D125" i="20"/>
  <c r="D126" i="20"/>
  <c r="D127" i="20"/>
  <c r="D128" i="20"/>
  <c r="D129" i="20"/>
  <c r="D130" i="20"/>
  <c r="D133" i="20"/>
  <c r="E133" i="20" s="1"/>
  <c r="D134" i="20"/>
  <c r="E134" i="20" s="1"/>
  <c r="D135" i="20"/>
  <c r="E135" i="20" s="1"/>
  <c r="D136" i="20"/>
  <c r="E136" i="20" s="1"/>
  <c r="D137" i="20"/>
  <c r="E137" i="20" s="1"/>
  <c r="D138" i="20"/>
  <c r="E138" i="20" s="1"/>
  <c r="D139" i="20"/>
  <c r="E139" i="20" s="1"/>
  <c r="D140" i="20"/>
  <c r="E140" i="20" s="1"/>
  <c r="D141" i="20"/>
  <c r="E141" i="20" s="1"/>
  <c r="D144" i="20"/>
  <c r="D145" i="20"/>
  <c r="D146" i="20"/>
  <c r="D147" i="20"/>
  <c r="D148" i="20"/>
  <c r="D149" i="20"/>
  <c r="D150" i="20"/>
  <c r="D151" i="20"/>
  <c r="D152" i="20"/>
  <c r="D155" i="20"/>
  <c r="D156" i="20"/>
  <c r="D157" i="20"/>
  <c r="D158" i="20"/>
  <c r="D159" i="20"/>
  <c r="D160" i="20"/>
  <c r="D161" i="20"/>
  <c r="D162" i="20"/>
  <c r="D163" i="20"/>
  <c r="D166" i="20"/>
  <c r="D167" i="20"/>
  <c r="D168" i="20"/>
  <c r="D169" i="20"/>
  <c r="D170" i="20"/>
  <c r="D171" i="20"/>
  <c r="D172" i="20"/>
  <c r="D173" i="20"/>
  <c r="D174" i="20"/>
  <c r="D177" i="20"/>
  <c r="D178" i="20"/>
  <c r="D179" i="20"/>
  <c r="D180" i="20"/>
  <c r="D181" i="20"/>
  <c r="D182" i="20"/>
  <c r="D183" i="20"/>
  <c r="D184" i="20"/>
  <c r="D185" i="20"/>
  <c r="D188" i="20"/>
  <c r="E188" i="20" s="1"/>
  <c r="D189" i="20"/>
  <c r="E189" i="20" s="1"/>
  <c r="D190" i="20"/>
  <c r="E190" i="20" s="1"/>
  <c r="D191" i="20"/>
  <c r="E191" i="20" s="1"/>
  <c r="D192" i="20"/>
  <c r="E192" i="20" s="1"/>
  <c r="D193" i="20"/>
  <c r="E193" i="20" s="1"/>
  <c r="D194" i="20"/>
  <c r="E194" i="20" s="1"/>
  <c r="D195" i="20"/>
  <c r="E195" i="20" s="1"/>
  <c r="C196" i="20"/>
  <c r="D196" i="20"/>
  <c r="E196" i="20" s="1"/>
  <c r="C199" i="20"/>
  <c r="D199" i="20"/>
  <c r="E199" i="20" s="1"/>
  <c r="C200" i="20"/>
  <c r="D200" i="20"/>
  <c r="E200" i="20" s="1"/>
  <c r="D201" i="20"/>
  <c r="E201" i="20" s="1"/>
  <c r="D202" i="20"/>
  <c r="E202" i="20" s="1"/>
  <c r="D203" i="20"/>
  <c r="E203" i="20" s="1"/>
  <c r="D204" i="20"/>
  <c r="E204" i="20" s="1"/>
  <c r="D205" i="20"/>
  <c r="E205" i="20" s="1"/>
  <c r="D206" i="20"/>
  <c r="E206" i="20" s="1"/>
  <c r="D207" i="20"/>
  <c r="E207" i="20" s="1"/>
  <c r="D210" i="20"/>
  <c r="E210" i="20" s="1"/>
  <c r="D211" i="20"/>
  <c r="E211" i="20" s="1"/>
  <c r="D212" i="20"/>
  <c r="E212" i="20" s="1"/>
  <c r="D213" i="20"/>
  <c r="E213" i="20" s="1"/>
  <c r="D214" i="20"/>
  <c r="E214" i="20" s="1"/>
  <c r="D215" i="20"/>
  <c r="E215" i="20" s="1"/>
  <c r="D216" i="20"/>
  <c r="E216" i="20" s="1"/>
  <c r="D217" i="20"/>
  <c r="E217" i="20" s="1"/>
  <c r="D218" i="20"/>
  <c r="E218" i="20" s="1"/>
  <c r="B55" i="21"/>
  <c r="B66" i="21"/>
  <c r="B77" i="21"/>
  <c r="B90" i="21"/>
  <c r="D16" i="21"/>
  <c r="F16" i="21"/>
  <c r="F20" i="21" s="1"/>
  <c r="C29" i="21" s="1"/>
  <c r="J16" i="21"/>
  <c r="L16" i="21"/>
  <c r="L20" i="21" s="1"/>
  <c r="C30" i="21" s="1"/>
  <c r="D30" i="21" s="1"/>
  <c r="P16" i="21"/>
  <c r="R16" i="21"/>
  <c r="R20" i="21" s="1"/>
  <c r="C31" i="21" s="1"/>
  <c r="D31" i="21" s="1"/>
  <c r="V16" i="21"/>
  <c r="X16" i="21"/>
  <c r="AB16" i="21"/>
  <c r="AD16" i="21"/>
  <c r="AD20" i="21" s="1"/>
  <c r="C33" i="21" s="1"/>
  <c r="D33" i="21" s="1"/>
  <c r="AH16" i="21"/>
  <c r="AJ16" i="21"/>
  <c r="AJ20" i="21" s="1"/>
  <c r="C34" i="21" s="1"/>
  <c r="D34" i="21" s="1"/>
  <c r="AN16" i="21"/>
  <c r="AP16" i="21"/>
  <c r="AP20" i="21" s="1"/>
  <c r="C35" i="21" s="1"/>
  <c r="D35" i="21" s="1"/>
  <c r="AT16" i="21"/>
  <c r="AV16" i="21"/>
  <c r="AV20" i="21" s="1"/>
  <c r="C36" i="21" s="1"/>
  <c r="D36" i="21" s="1"/>
  <c r="AZ16" i="21"/>
  <c r="BB16" i="21"/>
  <c r="BB20" i="21" s="1"/>
  <c r="C37" i="21" s="1"/>
  <c r="D37" i="21" s="1"/>
  <c r="BF16" i="21"/>
  <c r="BH16" i="21"/>
  <c r="BL16" i="21"/>
  <c r="BN16" i="21"/>
  <c r="BN20" i="21" s="1"/>
  <c r="C39" i="21" s="1"/>
  <c r="D39" i="21" s="1"/>
  <c r="BR16" i="21"/>
  <c r="BT16" i="21"/>
  <c r="BX16" i="21"/>
  <c r="BZ16" i="21"/>
  <c r="BZ20" i="21" s="1"/>
  <c r="C41" i="21" s="1"/>
  <c r="D41" i="21" s="1"/>
  <c r="CD16" i="21"/>
  <c r="CF16" i="21"/>
  <c r="CF20" i="21" s="1"/>
  <c r="C42" i="21" s="1"/>
  <c r="D42" i="21" s="1"/>
  <c r="CJ16" i="21"/>
  <c r="CL16" i="21"/>
  <c r="X20" i="21"/>
  <c r="C32" i="21" s="1"/>
  <c r="D32" i="21" s="1"/>
  <c r="BH20" i="21"/>
  <c r="C38" i="21" s="1"/>
  <c r="D38" i="21" s="1"/>
  <c r="BT20" i="21"/>
  <c r="CL20" i="21"/>
  <c r="C43" i="21" s="1"/>
  <c r="D43" i="21" s="1"/>
  <c r="BH22" i="21"/>
  <c r="CF24" i="21"/>
  <c r="O8" i="5" s="1"/>
  <c r="C40" i="21"/>
  <c r="D40" i="21" s="1"/>
  <c r="B56" i="21"/>
  <c r="D56" i="21"/>
  <c r="D57" i="21"/>
  <c r="D58" i="21"/>
  <c r="D59" i="21"/>
  <c r="D60" i="21"/>
  <c r="D61" i="21"/>
  <c r="D62" i="21"/>
  <c r="D63" i="21"/>
  <c r="D64" i="21"/>
  <c r="D67" i="21"/>
  <c r="D68" i="21"/>
  <c r="D69" i="21"/>
  <c r="D70" i="21"/>
  <c r="D71" i="21"/>
  <c r="D72" i="21"/>
  <c r="D73" i="21"/>
  <c r="D74" i="21"/>
  <c r="D75" i="21"/>
  <c r="D78" i="21"/>
  <c r="D79" i="21"/>
  <c r="D80" i="21"/>
  <c r="D81" i="21"/>
  <c r="D82" i="21"/>
  <c r="D83" i="21"/>
  <c r="D84" i="21"/>
  <c r="D85" i="21"/>
  <c r="D86" i="21"/>
  <c r="D89" i="21"/>
  <c r="D90" i="21"/>
  <c r="D91" i="21"/>
  <c r="D92" i="21"/>
  <c r="D93" i="21"/>
  <c r="D94" i="21"/>
  <c r="D95" i="21"/>
  <c r="D96" i="21"/>
  <c r="D97" i="21"/>
  <c r="D100" i="21"/>
  <c r="D101" i="21"/>
  <c r="D102" i="21"/>
  <c r="D103" i="21"/>
  <c r="D104" i="21"/>
  <c r="D105" i="21"/>
  <c r="D106" i="21"/>
  <c r="D107" i="21"/>
  <c r="D108" i="21"/>
  <c r="D111" i="21"/>
  <c r="D112" i="21"/>
  <c r="D113" i="21"/>
  <c r="D114" i="21"/>
  <c r="D115" i="21"/>
  <c r="D116" i="21"/>
  <c r="D117" i="21"/>
  <c r="D118" i="21"/>
  <c r="D119" i="21"/>
  <c r="D122" i="21"/>
  <c r="D123" i="21"/>
  <c r="D124" i="21"/>
  <c r="D125" i="21"/>
  <c r="D126" i="21"/>
  <c r="D127" i="21"/>
  <c r="D128" i="21"/>
  <c r="D129" i="21"/>
  <c r="D130" i="21"/>
  <c r="D133" i="21"/>
  <c r="D134" i="21"/>
  <c r="D135" i="21"/>
  <c r="D136" i="21"/>
  <c r="D137" i="21"/>
  <c r="D138" i="21"/>
  <c r="D139" i="21"/>
  <c r="D140" i="21"/>
  <c r="D141" i="21"/>
  <c r="D144" i="21"/>
  <c r="D145" i="21"/>
  <c r="D146" i="21"/>
  <c r="D147" i="21"/>
  <c r="D148" i="21"/>
  <c r="D149" i="21"/>
  <c r="D150" i="21"/>
  <c r="D151" i="21"/>
  <c r="D152" i="21"/>
  <c r="D155" i="21"/>
  <c r="E155" i="21" s="1"/>
  <c r="D156" i="21"/>
  <c r="E156" i="21" s="1"/>
  <c r="D157" i="21"/>
  <c r="E157" i="21" s="1"/>
  <c r="D158" i="21"/>
  <c r="E158" i="21" s="1"/>
  <c r="D159" i="21"/>
  <c r="E159" i="21" s="1"/>
  <c r="D160" i="21"/>
  <c r="E160" i="21" s="1"/>
  <c r="D161" i="21"/>
  <c r="E161" i="21" s="1"/>
  <c r="D162" i="21"/>
  <c r="E162" i="21" s="1"/>
  <c r="D163" i="21"/>
  <c r="E163" i="21" s="1"/>
  <c r="D166" i="21"/>
  <c r="E166" i="21" s="1"/>
  <c r="D167" i="21"/>
  <c r="E167" i="21" s="1"/>
  <c r="D168" i="21"/>
  <c r="E168" i="21" s="1"/>
  <c r="D169" i="21"/>
  <c r="E169" i="21" s="1"/>
  <c r="D170" i="21"/>
  <c r="E170" i="21" s="1"/>
  <c r="D171" i="21"/>
  <c r="E171" i="21" s="1"/>
  <c r="D172" i="21"/>
  <c r="E172" i="21" s="1"/>
  <c r="D173" i="21"/>
  <c r="E173" i="21" s="1"/>
  <c r="D174" i="21"/>
  <c r="E174" i="21" s="1"/>
  <c r="D177" i="21"/>
  <c r="E177" i="21" s="1"/>
  <c r="D178" i="21"/>
  <c r="E178" i="21" s="1"/>
  <c r="D179" i="21"/>
  <c r="E179" i="21" s="1"/>
  <c r="D180" i="21"/>
  <c r="E180" i="21" s="1"/>
  <c r="D181" i="21"/>
  <c r="E181" i="21" s="1"/>
  <c r="D182" i="21"/>
  <c r="E182" i="21" s="1"/>
  <c r="D183" i="21"/>
  <c r="E183" i="21" s="1"/>
  <c r="D184" i="21"/>
  <c r="E184" i="21" s="1"/>
  <c r="D185" i="21"/>
  <c r="E185" i="21" s="1"/>
  <c r="D188" i="21"/>
  <c r="E188" i="21" s="1"/>
  <c r="D189" i="21"/>
  <c r="E189" i="21" s="1"/>
  <c r="D190" i="21"/>
  <c r="E190" i="21" s="1"/>
  <c r="D191" i="21"/>
  <c r="E191" i="21" s="1"/>
  <c r="D192" i="21"/>
  <c r="E192" i="21" s="1"/>
  <c r="D193" i="21"/>
  <c r="E193" i="21" s="1"/>
  <c r="D194" i="21"/>
  <c r="E194" i="21" s="1"/>
  <c r="D195" i="21"/>
  <c r="E195" i="21" s="1"/>
  <c r="D196" i="21"/>
  <c r="E196" i="21" s="1"/>
  <c r="D199" i="21"/>
  <c r="E199" i="21" s="1"/>
  <c r="D200" i="21"/>
  <c r="E200" i="21" s="1"/>
  <c r="D201" i="21"/>
  <c r="E201" i="21" s="1"/>
  <c r="D202" i="21"/>
  <c r="E202" i="21" s="1"/>
  <c r="D203" i="21"/>
  <c r="E203" i="21" s="1"/>
  <c r="D204" i="21"/>
  <c r="E204" i="21" s="1"/>
  <c r="D205" i="21"/>
  <c r="E205" i="21" s="1"/>
  <c r="D206" i="21"/>
  <c r="E206" i="21" s="1"/>
  <c r="D207" i="21"/>
  <c r="E207" i="21" s="1"/>
  <c r="D210" i="21"/>
  <c r="E210" i="21" s="1"/>
  <c r="D211" i="21"/>
  <c r="E211" i="21" s="1"/>
  <c r="D212" i="21"/>
  <c r="E212" i="21" s="1"/>
  <c r="D213" i="21"/>
  <c r="E213" i="21" s="1"/>
  <c r="D214" i="21"/>
  <c r="E214" i="21" s="1"/>
  <c r="D215" i="21"/>
  <c r="E215" i="21" s="1"/>
  <c r="D216" i="21"/>
  <c r="E216" i="21" s="1"/>
  <c r="D217" i="21"/>
  <c r="E217" i="21" s="1"/>
  <c r="D218" i="21"/>
  <c r="E218" i="21" s="1"/>
  <c r="B77" i="14"/>
  <c r="B77" i="7"/>
  <c r="B66" i="14"/>
  <c r="B66" i="7"/>
  <c r="B77" i="12"/>
  <c r="B66" i="12"/>
  <c r="B77" i="11"/>
  <c r="B66" i="11"/>
  <c r="B77" i="41"/>
  <c r="B66" i="41"/>
  <c r="B77" i="24"/>
  <c r="B66" i="24"/>
  <c r="B77" i="9"/>
  <c r="B66" i="9"/>
  <c r="B77" i="8"/>
  <c r="B66" i="8"/>
  <c r="B77" i="18"/>
  <c r="B66" i="18"/>
  <c r="B77" i="17"/>
  <c r="B66" i="17"/>
  <c r="B77" i="10"/>
  <c r="B66" i="10"/>
  <c r="C56" i="51"/>
  <c r="C67" i="51"/>
  <c r="C78" i="51"/>
  <c r="E78" i="51" s="1"/>
  <c r="C89" i="51"/>
  <c r="C100" i="51"/>
  <c r="C111" i="51"/>
  <c r="C122" i="51"/>
  <c r="C133" i="51"/>
  <c r="C144" i="51"/>
  <c r="C155" i="51"/>
  <c r="C166" i="51"/>
  <c r="C177" i="51"/>
  <c r="C188" i="51"/>
  <c r="C199" i="51"/>
  <c r="C210" i="51"/>
  <c r="B134" i="51"/>
  <c r="B145" i="51"/>
  <c r="B156" i="51"/>
  <c r="B167" i="51"/>
  <c r="B178" i="51"/>
  <c r="B189" i="51"/>
  <c r="B200" i="51"/>
  <c r="B211" i="51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B216" i="51"/>
  <c r="B123" i="51"/>
  <c r="C65" i="52"/>
  <c r="C76" i="52"/>
  <c r="C87" i="52"/>
  <c r="C98" i="52"/>
  <c r="C109" i="52"/>
  <c r="C120" i="52"/>
  <c r="C131" i="52"/>
  <c r="C142" i="52"/>
  <c r="C153" i="52"/>
  <c r="C164" i="52"/>
  <c r="C175" i="52"/>
  <c r="C186" i="52"/>
  <c r="C197" i="52"/>
  <c r="C208" i="52"/>
  <c r="C219" i="52"/>
  <c r="B66" i="52"/>
  <c r="B77" i="52"/>
  <c r="B111" i="52"/>
  <c r="B132" i="52"/>
  <c r="B143" i="52"/>
  <c r="B154" i="52"/>
  <c r="B165" i="52"/>
  <c r="B199" i="52"/>
  <c r="B220" i="52"/>
  <c r="C56" i="54"/>
  <c r="C67" i="54"/>
  <c r="C78" i="54"/>
  <c r="C89" i="54"/>
  <c r="C100" i="54"/>
  <c r="C111" i="54"/>
  <c r="C122" i="54"/>
  <c r="C133" i="54"/>
  <c r="C144" i="54"/>
  <c r="C155" i="54"/>
  <c r="C166" i="54"/>
  <c r="C177" i="54"/>
  <c r="C188" i="54"/>
  <c r="C199" i="54"/>
  <c r="C210" i="54"/>
  <c r="B79" i="54"/>
  <c r="B101" i="54"/>
  <c r="B167" i="54"/>
  <c r="B189" i="54"/>
  <c r="B66" i="51"/>
  <c r="B77" i="51"/>
  <c r="B75" i="52"/>
  <c r="B86" i="52"/>
  <c r="B211" i="54"/>
  <c r="B127" i="21"/>
  <c r="B124" i="21"/>
  <c r="B102" i="21"/>
  <c r="B91" i="21"/>
  <c r="B190" i="20"/>
  <c r="B189" i="20"/>
  <c r="B145" i="20"/>
  <c r="B101" i="20"/>
  <c r="B213" i="51"/>
  <c r="B201" i="21"/>
  <c r="B200" i="21"/>
  <c r="B156" i="21"/>
  <c r="B113" i="21"/>
  <c r="B112" i="21"/>
  <c r="B69" i="21"/>
  <c r="B68" i="21"/>
  <c r="B214" i="20"/>
  <c r="B211" i="20"/>
  <c r="B71" i="13"/>
  <c r="B70" i="13"/>
  <c r="B193" i="13"/>
  <c r="B190" i="13"/>
  <c r="B81" i="13"/>
  <c r="B80" i="13"/>
  <c r="B204" i="13"/>
  <c r="B200" i="13"/>
  <c r="C218" i="21"/>
  <c r="C216" i="21"/>
  <c r="C214" i="21"/>
  <c r="C212" i="21"/>
  <c r="C206" i="21"/>
  <c r="C204" i="21"/>
  <c r="C202" i="21"/>
  <c r="C200" i="21"/>
  <c r="C196" i="21"/>
  <c r="C194" i="21"/>
  <c r="C192" i="21"/>
  <c r="C190" i="21"/>
  <c r="C184" i="21"/>
  <c r="C182" i="21"/>
  <c r="C180" i="21"/>
  <c r="C178" i="21"/>
  <c r="C174" i="21"/>
  <c r="C172" i="21"/>
  <c r="C170" i="21"/>
  <c r="C168" i="21"/>
  <c r="C166" i="21"/>
  <c r="C162" i="21"/>
  <c r="C160" i="21"/>
  <c r="C158" i="21"/>
  <c r="C156" i="21"/>
  <c r="B145" i="21"/>
  <c r="C140" i="21"/>
  <c r="C138" i="21"/>
  <c r="C136" i="21"/>
  <c r="C134" i="21"/>
  <c r="B123" i="21"/>
  <c r="C118" i="21"/>
  <c r="C116" i="21"/>
  <c r="C114" i="21"/>
  <c r="C112" i="21"/>
  <c r="B101" i="21"/>
  <c r="C96" i="21"/>
  <c r="C94" i="21"/>
  <c r="C92" i="21"/>
  <c r="C90" i="21"/>
  <c r="C86" i="21"/>
  <c r="C84" i="21"/>
  <c r="C82" i="21"/>
  <c r="C80" i="21"/>
  <c r="C78" i="21"/>
  <c r="C74" i="21"/>
  <c r="C72" i="21"/>
  <c r="C70" i="21"/>
  <c r="C68" i="21"/>
  <c r="C64" i="21"/>
  <c r="C62" i="21"/>
  <c r="C60" i="21"/>
  <c r="C58" i="21"/>
  <c r="C56" i="21"/>
  <c r="O16" i="21"/>
  <c r="C107" i="20"/>
  <c r="O12" i="5"/>
  <c r="M12" i="5"/>
  <c r="K12" i="5"/>
  <c r="I12" i="5"/>
  <c r="G12" i="5"/>
  <c r="E12" i="5"/>
  <c r="C12" i="5"/>
  <c r="B12" i="5"/>
  <c r="T29" i="5"/>
  <c r="C177" i="29"/>
  <c r="C133" i="29"/>
  <c r="B123" i="29"/>
  <c r="B122" i="29"/>
  <c r="C89" i="29"/>
  <c r="B79" i="29"/>
  <c r="B78" i="29"/>
  <c r="B213" i="12"/>
  <c r="B212" i="12"/>
  <c r="B169" i="12"/>
  <c r="B168" i="12"/>
  <c r="B147" i="12"/>
  <c r="B146" i="12"/>
  <c r="B125" i="12"/>
  <c r="B124" i="12"/>
  <c r="B179" i="12"/>
  <c r="B178" i="12"/>
  <c r="B135" i="12"/>
  <c r="B134" i="12"/>
  <c r="B91" i="12"/>
  <c r="CE16" i="11"/>
  <c r="BY16" i="11"/>
  <c r="B193" i="11"/>
  <c r="B189" i="11"/>
  <c r="BG16" i="11"/>
  <c r="BA16" i="11"/>
  <c r="B149" i="11"/>
  <c r="B145" i="11"/>
  <c r="AI16" i="11"/>
  <c r="AC16" i="11"/>
  <c r="B105" i="11"/>
  <c r="B101" i="11"/>
  <c r="K16" i="11"/>
  <c r="E16" i="11"/>
  <c r="B58" i="11"/>
  <c r="B57" i="11"/>
  <c r="C207" i="29"/>
  <c r="C185" i="29"/>
  <c r="C163" i="29"/>
  <c r="C141" i="29"/>
  <c r="C119" i="29"/>
  <c r="C97" i="29"/>
  <c r="C75" i="29"/>
  <c r="C217" i="29"/>
  <c r="C195" i="29"/>
  <c r="C173" i="29"/>
  <c r="C205" i="29"/>
  <c r="C183" i="29"/>
  <c r="C161" i="29"/>
  <c r="C139" i="29"/>
  <c r="C117" i="29"/>
  <c r="C95" i="29"/>
  <c r="C73" i="29"/>
  <c r="C215" i="29"/>
  <c r="C193" i="29"/>
  <c r="C171" i="29"/>
  <c r="C203" i="29"/>
  <c r="C181" i="29"/>
  <c r="C159" i="29"/>
  <c r="C137" i="29"/>
  <c r="C115" i="29"/>
  <c r="C93" i="29"/>
  <c r="C71" i="29"/>
  <c r="C213" i="29"/>
  <c r="C191" i="29"/>
  <c r="C169" i="29"/>
  <c r="C201" i="29"/>
  <c r="C179" i="29"/>
  <c r="C157" i="29"/>
  <c r="C135" i="29"/>
  <c r="C113" i="29"/>
  <c r="C91" i="29"/>
  <c r="C69" i="29"/>
  <c r="C211" i="29"/>
  <c r="C189" i="29"/>
  <c r="C167" i="29"/>
  <c r="C199" i="29"/>
  <c r="C155" i="29"/>
  <c r="B144" i="29"/>
  <c r="C111" i="29"/>
  <c r="B102" i="29"/>
  <c r="B100" i="29"/>
  <c r="C67" i="29"/>
  <c r="B56" i="29"/>
  <c r="C86" i="12"/>
  <c r="C64" i="12"/>
  <c r="B201" i="12"/>
  <c r="B200" i="12"/>
  <c r="B157" i="12"/>
  <c r="B156" i="12"/>
  <c r="B113" i="12"/>
  <c r="B112" i="12"/>
  <c r="B68" i="12"/>
  <c r="CK16" i="11"/>
  <c r="B212" i="11"/>
  <c r="B211" i="11"/>
  <c r="BS16" i="11"/>
  <c r="BM16" i="11"/>
  <c r="B168" i="11"/>
  <c r="AU16" i="11"/>
  <c r="B124" i="11"/>
  <c r="B123" i="11"/>
  <c r="W16" i="11"/>
  <c r="B79" i="11"/>
  <c r="B191" i="41"/>
  <c r="B190" i="41"/>
  <c r="B147" i="41"/>
  <c r="B103" i="41"/>
  <c r="B102" i="41"/>
  <c r="B211" i="12"/>
  <c r="B199" i="12"/>
  <c r="B177" i="12"/>
  <c r="B167" i="12"/>
  <c r="B155" i="12"/>
  <c r="B145" i="12"/>
  <c r="B133" i="12"/>
  <c r="B123" i="12"/>
  <c r="B111" i="12"/>
  <c r="B101" i="12"/>
  <c r="B89" i="12"/>
  <c r="C84" i="12"/>
  <c r="C82" i="12"/>
  <c r="C80" i="12"/>
  <c r="C78" i="12"/>
  <c r="B67" i="12"/>
  <c r="C62" i="12"/>
  <c r="C60" i="12"/>
  <c r="C58" i="12"/>
  <c r="C56" i="12"/>
  <c r="C217" i="11"/>
  <c r="C215" i="11"/>
  <c r="C213" i="11"/>
  <c r="C211" i="11"/>
  <c r="C207" i="11"/>
  <c r="C205" i="11"/>
  <c r="C203" i="11"/>
  <c r="C201" i="11"/>
  <c r="C199" i="11"/>
  <c r="C195" i="11"/>
  <c r="C193" i="11"/>
  <c r="C191" i="11"/>
  <c r="C189" i="11"/>
  <c r="C185" i="11"/>
  <c r="C183" i="11"/>
  <c r="C181" i="11"/>
  <c r="C179" i="11"/>
  <c r="C177" i="11"/>
  <c r="C173" i="11"/>
  <c r="C171" i="11"/>
  <c r="C169" i="11"/>
  <c r="C167" i="11"/>
  <c r="C163" i="11"/>
  <c r="C161" i="11"/>
  <c r="C159" i="11"/>
  <c r="C157" i="11"/>
  <c r="C155" i="11"/>
  <c r="C151" i="11"/>
  <c r="C149" i="11"/>
  <c r="C147" i="11"/>
  <c r="C145" i="11"/>
  <c r="C141" i="11"/>
  <c r="C139" i="11"/>
  <c r="C137" i="11"/>
  <c r="C135" i="11"/>
  <c r="C133" i="11"/>
  <c r="C129" i="11"/>
  <c r="C127" i="11"/>
  <c r="C125" i="11"/>
  <c r="C123" i="11"/>
  <c r="C119" i="11"/>
  <c r="C117" i="11"/>
  <c r="C115" i="11"/>
  <c r="C113" i="11"/>
  <c r="C111" i="11"/>
  <c r="C107" i="11"/>
  <c r="C105" i="11"/>
  <c r="C103" i="11"/>
  <c r="C101" i="11"/>
  <c r="C97" i="11"/>
  <c r="C95" i="11"/>
  <c r="C93" i="11"/>
  <c r="C91" i="11"/>
  <c r="C89" i="11"/>
  <c r="B78" i="11"/>
  <c r="C75" i="11"/>
  <c r="C73" i="11"/>
  <c r="C71" i="11"/>
  <c r="C69" i="11"/>
  <c r="C67" i="11"/>
  <c r="B56" i="11"/>
  <c r="E38" i="11"/>
  <c r="F38" i="11" s="1"/>
  <c r="E32" i="11"/>
  <c r="F32" i="11" s="1"/>
  <c r="CI16" i="11"/>
  <c r="CC16" i="11"/>
  <c r="BW16" i="11"/>
  <c r="BQ16" i="11"/>
  <c r="BK16" i="11"/>
  <c r="BE16" i="11"/>
  <c r="AY16" i="11"/>
  <c r="AS16" i="11"/>
  <c r="AM16" i="11"/>
  <c r="AG16" i="11"/>
  <c r="AA16" i="11"/>
  <c r="U16" i="11"/>
  <c r="I16" i="11"/>
  <c r="C16" i="11"/>
  <c r="B189" i="41"/>
  <c r="B188" i="41"/>
  <c r="B145" i="41"/>
  <c r="B144" i="41"/>
  <c r="B101" i="41"/>
  <c r="B100" i="41"/>
  <c r="B57" i="41"/>
  <c r="B56" i="41"/>
  <c r="B81" i="24"/>
  <c r="B80" i="24"/>
  <c r="BA16" i="24"/>
  <c r="BG16" i="24"/>
  <c r="Q16" i="24"/>
  <c r="B69" i="24"/>
  <c r="B68" i="24"/>
  <c r="E41" i="24"/>
  <c r="F41" i="24" s="1"/>
  <c r="E36" i="24"/>
  <c r="F36" i="24" s="1"/>
  <c r="E32" i="24"/>
  <c r="CI16" i="24"/>
  <c r="CC16" i="24"/>
  <c r="BW16" i="24"/>
  <c r="BQ16" i="24"/>
  <c r="BK16" i="24"/>
  <c r="BE16" i="24"/>
  <c r="AY16" i="24"/>
  <c r="AS16" i="24"/>
  <c r="AM16" i="24"/>
  <c r="AG16" i="24"/>
  <c r="AA16" i="24"/>
  <c r="U16" i="24"/>
  <c r="O16" i="24"/>
  <c r="C63" i="9"/>
  <c r="C61" i="9"/>
  <c r="C59" i="9"/>
  <c r="C57" i="9"/>
  <c r="B200" i="8"/>
  <c r="B201" i="8"/>
  <c r="B156" i="8"/>
  <c r="B112" i="8"/>
  <c r="B113" i="8"/>
  <c r="Q16" i="8"/>
  <c r="B68" i="8"/>
  <c r="B69" i="8"/>
  <c r="B157" i="18"/>
  <c r="B69" i="18"/>
  <c r="B70" i="18"/>
  <c r="B168" i="18"/>
  <c r="B167" i="18"/>
  <c r="B190" i="17"/>
  <c r="D40" i="10"/>
  <c r="B212" i="8"/>
  <c r="B213" i="8"/>
  <c r="B190" i="8"/>
  <c r="B191" i="8"/>
  <c r="B178" i="8"/>
  <c r="B179" i="8"/>
  <c r="B134" i="8"/>
  <c r="B135" i="8"/>
  <c r="B90" i="8"/>
  <c r="B91" i="8"/>
  <c r="B191" i="18"/>
  <c r="B189" i="18"/>
  <c r="B103" i="18"/>
  <c r="B101" i="18"/>
  <c r="B211" i="8"/>
  <c r="B189" i="8"/>
  <c r="B177" i="8"/>
  <c r="B155" i="8"/>
  <c r="B133" i="8"/>
  <c r="B111" i="8"/>
  <c r="B89" i="8"/>
  <c r="C86" i="8"/>
  <c r="C84" i="8"/>
  <c r="C82" i="8"/>
  <c r="C80" i="8"/>
  <c r="C78" i="8"/>
  <c r="B67" i="8"/>
  <c r="C64" i="8"/>
  <c r="C62" i="8"/>
  <c r="C60" i="8"/>
  <c r="C58" i="8"/>
  <c r="C56" i="8"/>
  <c r="E56" i="8" s="1"/>
  <c r="O16" i="8"/>
  <c r="C217" i="18"/>
  <c r="C215" i="18"/>
  <c r="C207" i="18"/>
  <c r="C205" i="18"/>
  <c r="C203" i="18"/>
  <c r="C195" i="18"/>
  <c r="C193" i="18"/>
  <c r="C185" i="18"/>
  <c r="C183" i="18"/>
  <c r="C181" i="18"/>
  <c r="C173" i="18"/>
  <c r="C171" i="18"/>
  <c r="C169" i="18"/>
  <c r="C163" i="18"/>
  <c r="C161" i="18"/>
  <c r="C159" i="18"/>
  <c r="C151" i="18"/>
  <c r="C149" i="18"/>
  <c r="C147" i="18"/>
  <c r="C141" i="18"/>
  <c r="C139" i="18"/>
  <c r="C137" i="18"/>
  <c r="C135" i="18"/>
  <c r="C129" i="18"/>
  <c r="C127" i="18"/>
  <c r="C125" i="18"/>
  <c r="C123" i="18"/>
  <c r="C119" i="18"/>
  <c r="C117" i="18"/>
  <c r="C115" i="18"/>
  <c r="C113" i="18"/>
  <c r="C107" i="18"/>
  <c r="C105" i="18"/>
  <c r="C103" i="18"/>
  <c r="C101" i="18"/>
  <c r="C97" i="18"/>
  <c r="C95" i="18"/>
  <c r="C93" i="18"/>
  <c r="C91" i="18"/>
  <c r="C89" i="18"/>
  <c r="C85" i="18"/>
  <c r="C83" i="18"/>
  <c r="C81" i="18"/>
  <c r="C79" i="18"/>
  <c r="B68" i="18"/>
  <c r="C63" i="18"/>
  <c r="C61" i="18"/>
  <c r="C59" i="18"/>
  <c r="C57" i="18"/>
  <c r="E29" i="18"/>
  <c r="F29" i="18" s="1"/>
  <c r="I16" i="18"/>
  <c r="C16" i="18"/>
  <c r="D18" i="5"/>
  <c r="B78" i="10"/>
  <c r="CL24" i="10"/>
  <c r="P4" i="5" s="1"/>
  <c r="E43" i="10"/>
  <c r="F43" i="10" s="1"/>
  <c r="E41" i="10"/>
  <c r="F41" i="10" s="1"/>
  <c r="E32" i="10"/>
  <c r="Q14" i="10"/>
  <c r="C85" i="10"/>
  <c r="Q12" i="10"/>
  <c r="C83" i="10"/>
  <c r="Q10" i="10"/>
  <c r="C81" i="10"/>
  <c r="CK8" i="10"/>
  <c r="CI16" i="10"/>
  <c r="BY8" i="10"/>
  <c r="BW16" i="10"/>
  <c r="BM8" i="10"/>
  <c r="BK16" i="10"/>
  <c r="BA8" i="10"/>
  <c r="AY16" i="10"/>
  <c r="AO8" i="10"/>
  <c r="AM16" i="10"/>
  <c r="AC8" i="10"/>
  <c r="AA16" i="10"/>
  <c r="Q8" i="10"/>
  <c r="O16" i="10"/>
  <c r="C79" i="10"/>
  <c r="E8" i="10"/>
  <c r="CE7" i="10"/>
  <c r="CC16" i="10"/>
  <c r="BG7" i="10"/>
  <c r="BE16" i="10"/>
  <c r="AI7" i="10"/>
  <c r="AG16" i="10"/>
  <c r="B102" i="10"/>
  <c r="B100" i="10"/>
  <c r="I16" i="10"/>
  <c r="B59" i="10"/>
  <c r="B56" i="10"/>
  <c r="B147" i="7"/>
  <c r="B146" i="7"/>
  <c r="B69" i="7"/>
  <c r="B68" i="7"/>
  <c r="B94" i="10"/>
  <c r="B90" i="10"/>
  <c r="B72" i="10"/>
  <c r="B68" i="10"/>
  <c r="BS7" i="10"/>
  <c r="BQ16" i="10"/>
  <c r="AS16" i="10"/>
  <c r="B125" i="10"/>
  <c r="B122" i="10"/>
  <c r="U16" i="10"/>
  <c r="B80" i="7"/>
  <c r="C86" i="14"/>
  <c r="C64" i="14"/>
  <c r="C74" i="14"/>
  <c r="C84" i="14"/>
  <c r="C62" i="14"/>
  <c r="C60" i="14"/>
  <c r="C58" i="14"/>
  <c r="C68" i="14"/>
  <c r="C78" i="14"/>
  <c r="C218" i="7"/>
  <c r="C216" i="7"/>
  <c r="C214" i="7"/>
  <c r="C212" i="7"/>
  <c r="C210" i="7"/>
  <c r="C206" i="7"/>
  <c r="C204" i="7"/>
  <c r="C202" i="7"/>
  <c r="C200" i="7"/>
  <c r="C196" i="7"/>
  <c r="C194" i="7"/>
  <c r="C192" i="7"/>
  <c r="C190" i="7"/>
  <c r="C188" i="7"/>
  <c r="C184" i="7"/>
  <c r="C182" i="7"/>
  <c r="C180" i="7"/>
  <c r="C178" i="7"/>
  <c r="C174" i="7"/>
  <c r="C172" i="7"/>
  <c r="C170" i="7"/>
  <c r="C168" i="7"/>
  <c r="C166" i="7"/>
  <c r="C162" i="7"/>
  <c r="C160" i="7"/>
  <c r="C158" i="7"/>
  <c r="C156" i="7"/>
  <c r="C152" i="7"/>
  <c r="C150" i="7"/>
  <c r="C148" i="7"/>
  <c r="C146" i="7"/>
  <c r="C144" i="7"/>
  <c r="C140" i="7"/>
  <c r="C138" i="7"/>
  <c r="C136" i="7"/>
  <c r="C134" i="7"/>
  <c r="C130" i="7"/>
  <c r="C128" i="7"/>
  <c r="C126" i="7"/>
  <c r="C124" i="7"/>
  <c r="C122" i="7"/>
  <c r="C118" i="7"/>
  <c r="C116" i="7"/>
  <c r="C114" i="7"/>
  <c r="C112" i="7"/>
  <c r="C108" i="7"/>
  <c r="C106" i="7"/>
  <c r="C104" i="7"/>
  <c r="C102" i="7"/>
  <c r="C100" i="7"/>
  <c r="C96" i="7"/>
  <c r="C94" i="7"/>
  <c r="C92" i="7"/>
  <c r="C90" i="7"/>
  <c r="B79" i="7"/>
  <c r="C74" i="7"/>
  <c r="C72" i="7"/>
  <c r="C70" i="7"/>
  <c r="C68" i="7"/>
  <c r="C72" i="14"/>
  <c r="C82" i="14"/>
  <c r="C70" i="14"/>
  <c r="C80" i="14"/>
  <c r="B101" i="14"/>
  <c r="B93" i="14"/>
  <c r="B89" i="14"/>
  <c r="C56" i="14"/>
  <c r="E56" i="14" s="1"/>
  <c r="B136" i="8"/>
  <c r="B191" i="17"/>
  <c r="B146" i="11"/>
  <c r="B201" i="13"/>
  <c r="B214" i="51"/>
  <c r="B105" i="21"/>
  <c r="B103" i="21"/>
  <c r="B125" i="21"/>
  <c r="B202" i="8"/>
  <c r="B57" i="29"/>
  <c r="B172" i="12"/>
  <c r="B191" i="13"/>
  <c r="B181" i="13"/>
  <c r="B193" i="17"/>
  <c r="B91" i="14"/>
  <c r="B215" i="51"/>
  <c r="B218" i="51"/>
  <c r="B92" i="14"/>
  <c r="B60" i="10"/>
  <c r="P56" i="3"/>
  <c r="F50" i="3"/>
  <c r="CL24" i="24" l="1"/>
  <c r="P5" i="5" s="1"/>
  <c r="CL24" i="11"/>
  <c r="P6" i="5" s="1"/>
  <c r="C5" i="42"/>
  <c r="CF22" i="11"/>
  <c r="CF24" i="8"/>
  <c r="O15" i="5" s="1"/>
  <c r="E42" i="8"/>
  <c r="F42" i="8" s="1"/>
  <c r="C11" i="42"/>
  <c r="C4" i="42"/>
  <c r="BZ24" i="10"/>
  <c r="N4" i="5" s="1"/>
  <c r="BZ24" i="11"/>
  <c r="N6" i="5" s="1"/>
  <c r="E173" i="29"/>
  <c r="E169" i="29"/>
  <c r="E146" i="24"/>
  <c r="E140" i="21"/>
  <c r="E136" i="21"/>
  <c r="E171" i="11"/>
  <c r="E167" i="11"/>
  <c r="E141" i="11"/>
  <c r="E137" i="11"/>
  <c r="E133" i="11"/>
  <c r="BN22" i="11"/>
  <c r="E171" i="29"/>
  <c r="E167" i="29"/>
  <c r="E138" i="21"/>
  <c r="E134" i="21"/>
  <c r="E173" i="11"/>
  <c r="E169" i="11"/>
  <c r="E139" i="11"/>
  <c r="E135" i="11"/>
  <c r="E133" i="51"/>
  <c r="E137" i="51"/>
  <c r="E141" i="51"/>
  <c r="E147" i="51"/>
  <c r="E151" i="51"/>
  <c r="E157" i="51"/>
  <c r="E161" i="51"/>
  <c r="E167" i="51"/>
  <c r="E171" i="51"/>
  <c r="E177" i="51"/>
  <c r="E181" i="51"/>
  <c r="E185" i="51"/>
  <c r="E145" i="52"/>
  <c r="E149" i="52"/>
  <c r="E155" i="52"/>
  <c r="E159" i="52"/>
  <c r="E165" i="52"/>
  <c r="E169" i="52"/>
  <c r="E175" i="52"/>
  <c r="E179" i="52"/>
  <c r="E183" i="52"/>
  <c r="E189" i="52"/>
  <c r="E193" i="52"/>
  <c r="E185" i="18"/>
  <c r="E181" i="18"/>
  <c r="E171" i="18"/>
  <c r="E141" i="18"/>
  <c r="E137" i="18"/>
  <c r="E145" i="17"/>
  <c r="E184" i="7"/>
  <c r="E180" i="7"/>
  <c r="E174" i="7"/>
  <c r="E170" i="7"/>
  <c r="E166" i="7"/>
  <c r="E160" i="7"/>
  <c r="E156" i="7"/>
  <c r="E150" i="7"/>
  <c r="E146" i="7"/>
  <c r="E140" i="7"/>
  <c r="E136" i="7"/>
  <c r="E134" i="51"/>
  <c r="E138" i="51"/>
  <c r="E144" i="51"/>
  <c r="E148" i="51"/>
  <c r="E152" i="51"/>
  <c r="E158" i="51"/>
  <c r="E162" i="51"/>
  <c r="E168" i="51"/>
  <c r="E172" i="51"/>
  <c r="E178" i="51"/>
  <c r="E182" i="51"/>
  <c r="E142" i="52"/>
  <c r="E146" i="52"/>
  <c r="E150" i="52"/>
  <c r="E156" i="52"/>
  <c r="E160" i="52"/>
  <c r="E166" i="52"/>
  <c r="E170" i="52"/>
  <c r="E176" i="52"/>
  <c r="E180" i="52"/>
  <c r="E186" i="52"/>
  <c r="E190" i="52"/>
  <c r="E194" i="52"/>
  <c r="E185" i="14"/>
  <c r="E135" i="51"/>
  <c r="E139" i="51"/>
  <c r="E145" i="51"/>
  <c r="E149" i="51"/>
  <c r="E155" i="51"/>
  <c r="E159" i="51"/>
  <c r="E163" i="51"/>
  <c r="E169" i="51"/>
  <c r="E173" i="51"/>
  <c r="E179" i="51"/>
  <c r="E183" i="51"/>
  <c r="E143" i="52"/>
  <c r="E147" i="52"/>
  <c r="E153" i="52"/>
  <c r="E157" i="52"/>
  <c r="E161" i="52"/>
  <c r="E167" i="52"/>
  <c r="E171" i="52"/>
  <c r="E177" i="52"/>
  <c r="E181" i="52"/>
  <c r="E187" i="52"/>
  <c r="E191" i="52"/>
  <c r="E183" i="18"/>
  <c r="E173" i="18"/>
  <c r="E169" i="18"/>
  <c r="E139" i="18"/>
  <c r="E135" i="18"/>
  <c r="E182" i="7"/>
  <c r="E178" i="7"/>
  <c r="E172" i="7"/>
  <c r="E168" i="7"/>
  <c r="E162" i="7"/>
  <c r="E158" i="7"/>
  <c r="E152" i="7"/>
  <c r="E148" i="7"/>
  <c r="E144" i="7"/>
  <c r="E138" i="7"/>
  <c r="E134" i="7"/>
  <c r="E136" i="51"/>
  <c r="E140" i="51"/>
  <c r="E146" i="51"/>
  <c r="E150" i="51"/>
  <c r="E156" i="51"/>
  <c r="E160" i="51"/>
  <c r="E166" i="51"/>
  <c r="E170" i="51"/>
  <c r="E174" i="51"/>
  <c r="E180" i="51"/>
  <c r="E184" i="51"/>
  <c r="E144" i="52"/>
  <c r="E148" i="52"/>
  <c r="E154" i="52"/>
  <c r="E158" i="52"/>
  <c r="E164" i="52"/>
  <c r="E168" i="52"/>
  <c r="E172" i="52"/>
  <c r="E178" i="52"/>
  <c r="E182" i="52"/>
  <c r="E188" i="52"/>
  <c r="E192" i="52"/>
  <c r="E40" i="10"/>
  <c r="F40" i="10" s="1"/>
  <c r="BT24" i="8"/>
  <c r="M15" i="5" s="1"/>
  <c r="E40" i="8"/>
  <c r="F40" i="8" s="1"/>
  <c r="C16" i="42"/>
  <c r="C6" i="42"/>
  <c r="C10" i="42"/>
  <c r="C7" i="42"/>
  <c r="U16" i="5"/>
  <c r="V16" i="5" s="1"/>
  <c r="U11" i="5"/>
  <c r="V11" i="5" s="1"/>
  <c r="U17" i="5"/>
  <c r="V17" i="5" s="1"/>
  <c r="U4" i="5"/>
  <c r="V4" i="5" s="1"/>
  <c r="U13" i="5"/>
  <c r="V13" i="5" s="1"/>
  <c r="U7" i="5"/>
  <c r="V7" i="5"/>
  <c r="U18" i="5"/>
  <c r="V18" i="5" s="1"/>
  <c r="U12" i="5"/>
  <c r="V12" i="5" s="1"/>
  <c r="U15" i="5"/>
  <c r="V15" i="5" s="1"/>
  <c r="U8" i="5"/>
  <c r="V8" i="5" s="1"/>
  <c r="U14" i="5"/>
  <c r="V14" i="5" s="1"/>
  <c r="BN24" i="24"/>
  <c r="L5" i="5" s="1"/>
  <c r="BN24" i="11"/>
  <c r="L6" i="5" s="1"/>
  <c r="E39" i="11"/>
  <c r="F39" i="11" s="1"/>
  <c r="BH24" i="24"/>
  <c r="K5" i="5" s="1"/>
  <c r="BH22" i="24"/>
  <c r="BH24" i="10"/>
  <c r="K4" i="5" s="1"/>
  <c r="E38" i="8"/>
  <c r="F38" i="8" s="1"/>
  <c r="BH24" i="8"/>
  <c r="K15" i="5" s="1"/>
  <c r="BB24" i="24"/>
  <c r="J5" i="5" s="1"/>
  <c r="BB24" i="8"/>
  <c r="J15" i="5" s="1"/>
  <c r="BB24" i="10"/>
  <c r="J4" i="5" s="1"/>
  <c r="E36" i="8"/>
  <c r="F36" i="8" s="1"/>
  <c r="AV22" i="11"/>
  <c r="C50" i="57"/>
  <c r="E89" i="10"/>
  <c r="E90" i="9"/>
  <c r="E129" i="11"/>
  <c r="E125" i="11"/>
  <c r="E128" i="7"/>
  <c r="E124" i="7"/>
  <c r="E112" i="51"/>
  <c r="E116" i="51"/>
  <c r="E122" i="51"/>
  <c r="E126" i="51"/>
  <c r="E130" i="51"/>
  <c r="E134" i="52"/>
  <c r="E138" i="52"/>
  <c r="C49" i="57"/>
  <c r="C52" i="57"/>
  <c r="E127" i="18"/>
  <c r="E123" i="18"/>
  <c r="E123" i="51"/>
  <c r="E127" i="51"/>
  <c r="E131" i="52"/>
  <c r="E135" i="52"/>
  <c r="E139" i="52"/>
  <c r="E116" i="21"/>
  <c r="E112" i="21"/>
  <c r="E127" i="11"/>
  <c r="E123" i="11"/>
  <c r="E130" i="7"/>
  <c r="E126" i="7"/>
  <c r="E122" i="7"/>
  <c r="E124" i="51"/>
  <c r="E128" i="51"/>
  <c r="E132" i="52"/>
  <c r="E136" i="52"/>
  <c r="E129" i="18"/>
  <c r="E125" i="18"/>
  <c r="E125" i="51"/>
  <c r="E129" i="51"/>
  <c r="E133" i="52"/>
  <c r="E137" i="52"/>
  <c r="C48" i="57"/>
  <c r="E149" i="18"/>
  <c r="E38" i="18"/>
  <c r="F38" i="18" s="1"/>
  <c r="E36" i="18"/>
  <c r="F36" i="18" s="1"/>
  <c r="E59" i="18"/>
  <c r="E151" i="18"/>
  <c r="E147" i="18"/>
  <c r="BZ24" i="18"/>
  <c r="N17" i="5" s="1"/>
  <c r="BB24" i="18"/>
  <c r="J17" i="5" s="1"/>
  <c r="AP24" i="8"/>
  <c r="H15" i="5" s="1"/>
  <c r="AV24" i="10"/>
  <c r="I4" i="5" s="1"/>
  <c r="E35" i="21"/>
  <c r="F35" i="21" s="1"/>
  <c r="AP24" i="21"/>
  <c r="H8" i="5" s="1"/>
  <c r="AP24" i="11"/>
  <c r="H6" i="5" s="1"/>
  <c r="E35" i="11"/>
  <c r="F35" i="11" s="1"/>
  <c r="E35" i="24"/>
  <c r="F35" i="24" s="1"/>
  <c r="AP24" i="24"/>
  <c r="H5" i="5" s="1"/>
  <c r="E117" i="51"/>
  <c r="E120" i="52"/>
  <c r="E119" i="11"/>
  <c r="E115" i="11"/>
  <c r="E111" i="11"/>
  <c r="E80" i="8"/>
  <c r="E78" i="18"/>
  <c r="E101" i="10"/>
  <c r="E116" i="7"/>
  <c r="E112" i="7"/>
  <c r="E70" i="51"/>
  <c r="E74" i="51"/>
  <c r="E80" i="51"/>
  <c r="E84" i="51"/>
  <c r="E104" i="51"/>
  <c r="E114" i="51"/>
  <c r="E118" i="51"/>
  <c r="E101" i="52"/>
  <c r="E105" i="52"/>
  <c r="E121" i="52"/>
  <c r="E125" i="52"/>
  <c r="C50" i="56"/>
  <c r="C47" i="57"/>
  <c r="E124" i="52"/>
  <c r="E118" i="21"/>
  <c r="E114" i="21"/>
  <c r="E101" i="29"/>
  <c r="E116" i="8"/>
  <c r="E95" i="18"/>
  <c r="E91" i="18"/>
  <c r="E85" i="10"/>
  <c r="E81" i="10"/>
  <c r="E68" i="7"/>
  <c r="E67" i="14"/>
  <c r="E111" i="51"/>
  <c r="E115" i="51"/>
  <c r="E119" i="51"/>
  <c r="E122" i="52"/>
  <c r="E126" i="52"/>
  <c r="E113" i="51"/>
  <c r="E128" i="52"/>
  <c r="E117" i="11"/>
  <c r="E113" i="11"/>
  <c r="E89" i="9"/>
  <c r="E67" i="10"/>
  <c r="E118" i="7"/>
  <c r="E114" i="7"/>
  <c r="E123" i="52"/>
  <c r="E127" i="52"/>
  <c r="E50" i="3"/>
  <c r="O56" i="3"/>
  <c r="K50" i="3"/>
  <c r="N50" i="3"/>
  <c r="I50" i="3"/>
  <c r="P50" i="3"/>
  <c r="M50" i="3"/>
  <c r="G50" i="3"/>
  <c r="L50" i="3"/>
  <c r="AJ24" i="24" l="1"/>
  <c r="G5" i="5" s="1"/>
  <c r="E34" i="24"/>
  <c r="F34" i="24" s="1"/>
  <c r="AJ22" i="11"/>
  <c r="AJ24" i="8"/>
  <c r="E34" i="8"/>
  <c r="F34" i="8" s="1"/>
  <c r="AJ24" i="21"/>
  <c r="G8" i="5" s="1"/>
  <c r="E34" i="21"/>
  <c r="F34" i="21" s="1"/>
  <c r="E100" i="51"/>
  <c r="E108" i="51"/>
  <c r="E94" i="21"/>
  <c r="E90" i="21"/>
  <c r="E103" i="13"/>
  <c r="E78" i="12"/>
  <c r="E69" i="11"/>
  <c r="E79" i="24"/>
  <c r="E108" i="7"/>
  <c r="E104" i="7"/>
  <c r="E100" i="7"/>
  <c r="E94" i="7"/>
  <c r="E90" i="7"/>
  <c r="E74" i="14"/>
  <c r="E70" i="14"/>
  <c r="E81" i="51"/>
  <c r="E85" i="51"/>
  <c r="E101" i="51"/>
  <c r="E105" i="51"/>
  <c r="E98" i="52"/>
  <c r="E102" i="52"/>
  <c r="E106" i="52"/>
  <c r="E112" i="52"/>
  <c r="E116" i="52"/>
  <c r="C51" i="56"/>
  <c r="C51" i="57"/>
  <c r="E115" i="52"/>
  <c r="E107" i="20"/>
  <c r="E97" i="18"/>
  <c r="E93" i="18"/>
  <c r="E89" i="18"/>
  <c r="E79" i="18"/>
  <c r="E106" i="14"/>
  <c r="E102" i="51"/>
  <c r="E106" i="51"/>
  <c r="E99" i="52"/>
  <c r="E103" i="52"/>
  <c r="E109" i="52"/>
  <c r="E113" i="52"/>
  <c r="E117" i="52"/>
  <c r="E111" i="52"/>
  <c r="E96" i="21"/>
  <c r="E92" i="21"/>
  <c r="E67" i="12"/>
  <c r="E91" i="10"/>
  <c r="E106" i="7"/>
  <c r="E102" i="7"/>
  <c r="E96" i="7"/>
  <c r="E92" i="7"/>
  <c r="E103" i="51"/>
  <c r="E107" i="51"/>
  <c r="E70" i="52"/>
  <c r="E90" i="52"/>
  <c r="E94" i="52"/>
  <c r="E100" i="52"/>
  <c r="E104" i="52"/>
  <c r="E110" i="52"/>
  <c r="E114" i="52"/>
  <c r="C49" i="56"/>
  <c r="C13" i="1"/>
  <c r="H50" i="3"/>
  <c r="O50" i="3"/>
  <c r="D50" i="3"/>
  <c r="J50" i="3"/>
  <c r="Q50" i="3"/>
  <c r="C14" i="1" l="1"/>
  <c r="C15" i="1"/>
  <c r="AD24" i="21"/>
  <c r="F8" i="5" s="1"/>
  <c r="AD24" i="8"/>
  <c r="F15" i="5" s="1"/>
  <c r="AD24" i="24"/>
  <c r="F5" i="5" s="1"/>
  <c r="E33" i="24"/>
  <c r="F33" i="24" s="1"/>
  <c r="R21" i="5"/>
  <c r="T26" i="5"/>
  <c r="T28" i="5"/>
  <c r="R27" i="5"/>
  <c r="E89" i="17"/>
  <c r="F24" i="11"/>
  <c r="B6" i="5" s="1"/>
  <c r="E32" i="18"/>
  <c r="F32" i="18" s="1"/>
  <c r="X24" i="8"/>
  <c r="E15" i="5" s="1"/>
  <c r="C57" i="42"/>
  <c r="AM56" i="3"/>
  <c r="E82" i="21"/>
  <c r="E67" i="13"/>
  <c r="E82" i="12"/>
  <c r="E73" i="11"/>
  <c r="E72" i="7"/>
  <c r="E72" i="21"/>
  <c r="E79" i="52"/>
  <c r="E83" i="52"/>
  <c r="E89" i="52"/>
  <c r="E78" i="21"/>
  <c r="E68" i="21"/>
  <c r="E69" i="29"/>
  <c r="E83" i="18"/>
  <c r="E84" i="14"/>
  <c r="E71" i="51"/>
  <c r="E75" i="51"/>
  <c r="E80" i="52"/>
  <c r="E84" i="12"/>
  <c r="E80" i="12"/>
  <c r="E75" i="11"/>
  <c r="E71" i="11"/>
  <c r="E67" i="11"/>
  <c r="E86" i="8"/>
  <c r="E82" i="8"/>
  <c r="E78" i="8"/>
  <c r="E83" i="10"/>
  <c r="E79" i="10"/>
  <c r="E74" i="7"/>
  <c r="E70" i="7"/>
  <c r="E68" i="51"/>
  <c r="E72" i="51"/>
  <c r="E82" i="51"/>
  <c r="E77" i="52"/>
  <c r="E81" i="52"/>
  <c r="E87" i="52"/>
  <c r="E91" i="52"/>
  <c r="E95" i="52"/>
  <c r="E86" i="12"/>
  <c r="E84" i="8"/>
  <c r="E93" i="52"/>
  <c r="E86" i="21"/>
  <c r="E73" i="29"/>
  <c r="E68" i="12"/>
  <c r="E80" i="14"/>
  <c r="E67" i="51"/>
  <c r="E76" i="52"/>
  <c r="E84" i="52"/>
  <c r="E84" i="21"/>
  <c r="E80" i="21"/>
  <c r="E74" i="21"/>
  <c r="E70" i="21"/>
  <c r="E78" i="13"/>
  <c r="E75" i="29"/>
  <c r="E71" i="29"/>
  <c r="E67" i="29"/>
  <c r="E73" i="12"/>
  <c r="E79" i="9"/>
  <c r="E67" i="8"/>
  <c r="E85" i="18"/>
  <c r="E81" i="18"/>
  <c r="E67" i="17"/>
  <c r="E72" i="10"/>
  <c r="E57" i="10"/>
  <c r="E86" i="14"/>
  <c r="E82" i="14"/>
  <c r="E78" i="14"/>
  <c r="E72" i="14"/>
  <c r="E68" i="14"/>
  <c r="E69" i="51"/>
  <c r="E73" i="51"/>
  <c r="E79" i="51"/>
  <c r="E83" i="51"/>
  <c r="E78" i="52"/>
  <c r="E82" i="52"/>
  <c r="C53" i="57"/>
  <c r="C60" i="42"/>
  <c r="C56" i="42"/>
  <c r="C49" i="42"/>
  <c r="R24" i="21"/>
  <c r="D8" i="5" s="1"/>
  <c r="R24" i="8"/>
  <c r="D15" i="5" s="1"/>
  <c r="R24" i="11"/>
  <c r="D6" i="5" s="1"/>
  <c r="E31" i="11"/>
  <c r="F31" i="11" s="1"/>
  <c r="E31" i="24"/>
  <c r="F31" i="24" s="1"/>
  <c r="C55" i="42"/>
  <c r="C54" i="42"/>
  <c r="C52" i="42"/>
  <c r="C59" i="42"/>
  <c r="C46" i="42"/>
  <c r="C61" i="42"/>
  <c r="C58" i="42"/>
  <c r="C51" i="42"/>
  <c r="C50" i="42"/>
  <c r="C48" i="42"/>
  <c r="C47" i="42"/>
  <c r="C53" i="42"/>
  <c r="BS18" i="2"/>
  <c r="L24" i="24"/>
  <c r="C5" i="5" s="1"/>
  <c r="E30" i="10"/>
  <c r="F30" i="10" s="1"/>
  <c r="L24" i="11"/>
  <c r="C6" i="5" s="1"/>
  <c r="E30" i="18"/>
  <c r="F30" i="18" s="1"/>
  <c r="E61" i="9"/>
  <c r="E57" i="9"/>
  <c r="E67" i="52"/>
  <c r="E71" i="52"/>
  <c r="C53" i="56"/>
  <c r="E66" i="52"/>
  <c r="E68" i="52"/>
  <c r="E72" i="52"/>
  <c r="E63" i="9"/>
  <c r="E59" i="9"/>
  <c r="E65" i="52"/>
  <c r="E69" i="52"/>
  <c r="E73" i="52"/>
  <c r="R14" i="5"/>
  <c r="BS12" i="2"/>
  <c r="BW10" i="2"/>
  <c r="BX10" i="2" s="1"/>
  <c r="BS20" i="2"/>
  <c r="F24" i="24"/>
  <c r="B5" i="5" s="1"/>
  <c r="E29" i="24"/>
  <c r="F29" i="24" s="1"/>
  <c r="E29" i="11"/>
  <c r="F29" i="11" s="1"/>
  <c r="F24" i="21"/>
  <c r="B8" i="5" s="1"/>
  <c r="E29" i="8"/>
  <c r="F29" i="8" s="1"/>
  <c r="E60" i="14"/>
  <c r="E64" i="14"/>
  <c r="E67" i="7"/>
  <c r="BW13" i="2"/>
  <c r="BX13" i="2" s="1"/>
  <c r="BS15" i="2"/>
  <c r="BU15" i="2"/>
  <c r="BX15" i="2"/>
  <c r="AK17" i="3"/>
  <c r="AK9" i="3"/>
  <c r="S14" i="5"/>
  <c r="R24" i="5"/>
  <c r="T23" i="5"/>
  <c r="S21" i="5"/>
  <c r="AK27" i="3"/>
  <c r="AL27" i="3" s="1"/>
  <c r="C26" i="3" s="1"/>
  <c r="C91" i="3" s="1"/>
  <c r="BH24" i="21"/>
  <c r="K8" i="5" s="1"/>
  <c r="CL22" i="21"/>
  <c r="I191" i="7"/>
  <c r="AK23" i="3"/>
  <c r="BX16" i="2"/>
  <c r="AK35" i="3"/>
  <c r="AK31" i="3"/>
  <c r="C14" i="3"/>
  <c r="C92" i="3" s="1"/>
  <c r="AK29" i="3"/>
  <c r="AK7" i="3"/>
  <c r="I202" i="52"/>
  <c r="I190" i="14"/>
  <c r="I73" i="54"/>
  <c r="I84" i="54"/>
  <c r="I95" i="54"/>
  <c r="I106" i="54"/>
  <c r="I117" i="54"/>
  <c r="I128" i="54"/>
  <c r="I139" i="54"/>
  <c r="I150" i="54"/>
  <c r="I161" i="54"/>
  <c r="I172" i="54"/>
  <c r="I183" i="54"/>
  <c r="I194" i="54"/>
  <c r="I205" i="54"/>
  <c r="I216" i="54"/>
  <c r="I216" i="14"/>
  <c r="I102" i="17"/>
  <c r="I203" i="14"/>
  <c r="I171" i="14"/>
  <c r="I145" i="54"/>
  <c r="I205" i="8"/>
  <c r="I204" i="17"/>
  <c r="Q16" i="10"/>
  <c r="R22" i="10" s="1"/>
  <c r="I215" i="54"/>
  <c r="I92" i="54"/>
  <c r="I194" i="24"/>
  <c r="I102" i="18"/>
  <c r="I157" i="17"/>
  <c r="I212" i="7"/>
  <c r="I214" i="14"/>
  <c r="I205" i="14"/>
  <c r="I192" i="14"/>
  <c r="I167" i="14"/>
  <c r="I180" i="54"/>
  <c r="I127" i="54"/>
  <c r="I194" i="14"/>
  <c r="I212" i="14"/>
  <c r="I189" i="54"/>
  <c r="I171" i="54"/>
  <c r="I136" i="54"/>
  <c r="I101" i="54"/>
  <c r="I83" i="54"/>
  <c r="I201" i="14"/>
  <c r="I104" i="52"/>
  <c r="I113" i="52"/>
  <c r="I135" i="52"/>
  <c r="I167" i="52"/>
  <c r="T14" i="5"/>
  <c r="I161" i="18"/>
  <c r="I216" i="7"/>
  <c r="I200" i="7"/>
  <c r="E43" i="21"/>
  <c r="F43" i="21" s="1"/>
  <c r="E42" i="21"/>
  <c r="F42" i="21" s="1"/>
  <c r="CL24" i="21"/>
  <c r="P8" i="5" s="1"/>
  <c r="BZ24" i="21"/>
  <c r="N8" i="5" s="1"/>
  <c r="CF22" i="21"/>
  <c r="R25" i="5"/>
  <c r="T24" i="5"/>
  <c r="V22" i="5"/>
  <c r="T21" i="5"/>
  <c r="V21" i="5"/>
  <c r="BZ22" i="11"/>
  <c r="E42" i="24"/>
  <c r="F42" i="24" s="1"/>
  <c r="CF24" i="10"/>
  <c r="O4" i="5" s="1"/>
  <c r="AK11" i="3"/>
  <c r="AK25" i="3"/>
  <c r="AK19" i="3"/>
  <c r="AK5" i="3"/>
  <c r="I103" i="51"/>
  <c r="I147" i="51"/>
  <c r="I169" i="51"/>
  <c r="I182" i="51"/>
  <c r="I191" i="51"/>
  <c r="I200" i="51"/>
  <c r="I213" i="51"/>
  <c r="I189" i="52"/>
  <c r="I198" i="52"/>
  <c r="I211" i="52"/>
  <c r="I224" i="52"/>
  <c r="C7" i="40"/>
  <c r="AB4" i="41"/>
  <c r="B99" i="41" s="1"/>
  <c r="AB4" i="7"/>
  <c r="B99" i="7" s="1"/>
  <c r="AB4" i="52"/>
  <c r="B108" i="52" s="1"/>
  <c r="AB4" i="29"/>
  <c r="B99" i="29" s="1"/>
  <c r="AB4" i="20"/>
  <c r="B99" i="20" s="1"/>
  <c r="AB4" i="12"/>
  <c r="B99" i="12" s="1"/>
  <c r="AB4" i="11"/>
  <c r="B99" i="11" s="1"/>
  <c r="AB4" i="9"/>
  <c r="B99" i="9" s="1"/>
  <c r="AB4" i="18"/>
  <c r="B99" i="18" s="1"/>
  <c r="AB4" i="14"/>
  <c r="B99" i="14" s="1"/>
  <c r="AB4" i="51"/>
  <c r="B99" i="51" s="1"/>
  <c r="AB4" i="10"/>
  <c r="B99" i="10" s="1"/>
  <c r="AB4" i="21"/>
  <c r="B99" i="21" s="1"/>
  <c r="AB4" i="13"/>
  <c r="B99" i="13" s="1"/>
  <c r="AB4" i="54"/>
  <c r="B99" i="54" s="1"/>
  <c r="AB4" i="24"/>
  <c r="B99" i="24" s="1"/>
  <c r="AB4" i="8"/>
  <c r="B99" i="8" s="1"/>
  <c r="AB4" i="17"/>
  <c r="B99" i="17" s="1"/>
  <c r="E60" i="21"/>
  <c r="E64" i="21"/>
  <c r="E39" i="21"/>
  <c r="F39" i="21" s="1"/>
  <c r="E38" i="21"/>
  <c r="F38" i="21" s="1"/>
  <c r="BN24" i="21"/>
  <c r="L8" i="5" s="1"/>
  <c r="BB24" i="21"/>
  <c r="J8" i="5" s="1"/>
  <c r="BN22" i="21"/>
  <c r="I211" i="54"/>
  <c r="I202" i="54"/>
  <c r="I193" i="54"/>
  <c r="I167" i="54"/>
  <c r="I158" i="54"/>
  <c r="I149" i="54"/>
  <c r="I123" i="54"/>
  <c r="I114" i="54"/>
  <c r="I105" i="54"/>
  <c r="I79" i="54"/>
  <c r="I70" i="54"/>
  <c r="E43" i="24"/>
  <c r="F43" i="24" s="1"/>
  <c r="CF24" i="24"/>
  <c r="O5" i="5" s="1"/>
  <c r="R22" i="8"/>
  <c r="E31" i="8"/>
  <c r="F31" i="8" s="1"/>
  <c r="E30" i="8"/>
  <c r="F30" i="8" s="1"/>
  <c r="L24" i="8"/>
  <c r="C15" i="5" s="1"/>
  <c r="E43" i="18"/>
  <c r="F43" i="18" s="1"/>
  <c r="CL24" i="18"/>
  <c r="P17" i="5" s="1"/>
  <c r="AP24" i="18"/>
  <c r="H17" i="5" s="1"/>
  <c r="AD22" i="18"/>
  <c r="D44" i="10"/>
  <c r="L24" i="10"/>
  <c r="C4" i="5" s="1"/>
  <c r="E34" i="10"/>
  <c r="F34" i="10" s="1"/>
  <c r="E36" i="10"/>
  <c r="F36" i="10" s="1"/>
  <c r="C44" i="10"/>
  <c r="I204" i="10"/>
  <c r="E42" i="10"/>
  <c r="F42" i="10" s="1"/>
  <c r="AJ24" i="10"/>
  <c r="G4" i="5" s="1"/>
  <c r="X24" i="10"/>
  <c r="E4" i="5" s="1"/>
  <c r="I192" i="21"/>
  <c r="I182" i="21"/>
  <c r="I137" i="41"/>
  <c r="I192" i="8"/>
  <c r="I167" i="8"/>
  <c r="I205" i="18"/>
  <c r="I192" i="18"/>
  <c r="I117" i="18"/>
  <c r="I214" i="7"/>
  <c r="I204" i="7"/>
  <c r="I193" i="7"/>
  <c r="I215" i="14"/>
  <c r="I204" i="14"/>
  <c r="I193" i="14"/>
  <c r="I169" i="14"/>
  <c r="I191" i="21"/>
  <c r="I160" i="17"/>
  <c r="I159" i="17"/>
  <c r="I105" i="17"/>
  <c r="I104" i="17"/>
  <c r="I213" i="10"/>
  <c r="I211" i="10"/>
  <c r="I205" i="10"/>
  <c r="I202" i="10"/>
  <c r="I122" i="52"/>
  <c r="I126" i="52"/>
  <c r="I180" i="52"/>
  <c r="I176" i="52"/>
  <c r="I216" i="17"/>
  <c r="I215" i="17"/>
  <c r="I211" i="17"/>
  <c r="I205" i="17"/>
  <c r="I202" i="17"/>
  <c r="I194" i="10"/>
  <c r="I192" i="10"/>
  <c r="I148" i="52"/>
  <c r="I144" i="52"/>
  <c r="I154" i="52"/>
  <c r="I158" i="52"/>
  <c r="I213" i="54"/>
  <c r="I200" i="54"/>
  <c r="I204" i="54"/>
  <c r="I191" i="54"/>
  <c r="I178" i="54"/>
  <c r="I182" i="54"/>
  <c r="I169" i="54"/>
  <c r="I156" i="54"/>
  <c r="I160" i="54"/>
  <c r="I147" i="54"/>
  <c r="I134" i="54"/>
  <c r="I138" i="54"/>
  <c r="I125" i="54"/>
  <c r="I112" i="54"/>
  <c r="I116" i="54"/>
  <c r="I103" i="54"/>
  <c r="I90" i="54"/>
  <c r="I94" i="54"/>
  <c r="I81" i="54"/>
  <c r="I68" i="54"/>
  <c r="I72" i="54"/>
  <c r="I113" i="18"/>
  <c r="I189" i="14"/>
  <c r="I191" i="14"/>
  <c r="I200" i="14"/>
  <c r="I202" i="14"/>
  <c r="I211" i="14"/>
  <c r="I213" i="14"/>
  <c r="I189" i="7"/>
  <c r="I200" i="10"/>
  <c r="I215" i="10"/>
  <c r="I106" i="17"/>
  <c r="I161" i="17"/>
  <c r="I200" i="17"/>
  <c r="I213" i="17"/>
  <c r="I220" i="52"/>
  <c r="I145" i="11"/>
  <c r="I183" i="41"/>
  <c r="I115" i="41"/>
  <c r="I216" i="8"/>
  <c r="I212" i="8"/>
  <c r="I203" i="8"/>
  <c r="I194" i="8"/>
  <c r="I190" i="8"/>
  <c r="I172" i="8"/>
  <c r="I168" i="8"/>
  <c r="I216" i="18"/>
  <c r="I212" i="18"/>
  <c r="I203" i="18"/>
  <c r="I194" i="18"/>
  <c r="I190" i="18"/>
  <c r="I159" i="18"/>
  <c r="I115" i="18"/>
  <c r="I104" i="18"/>
  <c r="I136" i="51"/>
  <c r="I134" i="51"/>
  <c r="I158" i="51"/>
  <c r="I160" i="51"/>
  <c r="I180" i="51"/>
  <c r="I178" i="51"/>
  <c r="I202" i="51"/>
  <c r="I204" i="51"/>
  <c r="I190" i="10"/>
  <c r="I201" i="10"/>
  <c r="I203" i="10"/>
  <c r="I101" i="17"/>
  <c r="I103" i="17"/>
  <c r="I156" i="17"/>
  <c r="I158" i="17"/>
  <c r="I201" i="17"/>
  <c r="I203" i="17"/>
  <c r="I212" i="17"/>
  <c r="I214" i="17"/>
  <c r="I106" i="18"/>
  <c r="I157" i="18"/>
  <c r="I201" i="18"/>
  <c r="I214" i="18"/>
  <c r="I170" i="8"/>
  <c r="I201" i="8"/>
  <c r="I214" i="8"/>
  <c r="I100" i="52"/>
  <c r="I156" i="51"/>
  <c r="I182" i="11"/>
  <c r="I105" i="11"/>
  <c r="I204" i="41"/>
  <c r="I157" i="41"/>
  <c r="I128" i="41"/>
  <c r="I80" i="41"/>
  <c r="I215" i="8"/>
  <c r="I213" i="8"/>
  <c r="I211" i="8"/>
  <c r="I204" i="8"/>
  <c r="I202" i="8"/>
  <c r="I200" i="8"/>
  <c r="I193" i="8"/>
  <c r="I191" i="8"/>
  <c r="I189" i="8"/>
  <c r="I171" i="8"/>
  <c r="I169" i="8"/>
  <c r="I149" i="51"/>
  <c r="I145" i="51"/>
  <c r="I171" i="51"/>
  <c r="I167" i="51"/>
  <c r="I193" i="51"/>
  <c r="I189" i="51"/>
  <c r="I103" i="52"/>
  <c r="I102" i="52"/>
  <c r="I114" i="52"/>
  <c r="I115" i="52"/>
  <c r="I111" i="52"/>
  <c r="I125" i="52"/>
  <c r="I124" i="52"/>
  <c r="I136" i="52"/>
  <c r="I137" i="52"/>
  <c r="I133" i="52"/>
  <c r="I147" i="52"/>
  <c r="I146" i="52"/>
  <c r="I159" i="52"/>
  <c r="I156" i="52"/>
  <c r="I170" i="52"/>
  <c r="I169" i="52"/>
  <c r="I165" i="52"/>
  <c r="I181" i="52"/>
  <c r="I178" i="52"/>
  <c r="I192" i="52"/>
  <c r="I191" i="52"/>
  <c r="I187" i="52"/>
  <c r="I203" i="52"/>
  <c r="I200" i="52"/>
  <c r="I214" i="52"/>
  <c r="I213" i="52"/>
  <c r="I209" i="52"/>
  <c r="I225" i="52"/>
  <c r="I222" i="52"/>
  <c r="I200" i="11"/>
  <c r="I90" i="11"/>
  <c r="I170" i="41"/>
  <c r="I93" i="41"/>
  <c r="I190" i="24"/>
  <c r="I215" i="41"/>
  <c r="I202" i="41"/>
  <c r="I179" i="41"/>
  <c r="I161" i="41"/>
  <c r="I148" i="41"/>
  <c r="I138" i="41"/>
  <c r="I126" i="41"/>
  <c r="I117" i="41"/>
  <c r="I106" i="41"/>
  <c r="I84" i="41"/>
  <c r="I71" i="41"/>
  <c r="I58" i="41"/>
  <c r="I193" i="10"/>
  <c r="I215" i="7"/>
  <c r="I202" i="7"/>
  <c r="I194" i="7"/>
  <c r="I62" i="41"/>
  <c r="I124" i="41"/>
  <c r="I135" i="41"/>
  <c r="I139" i="41"/>
  <c r="I200" i="41"/>
  <c r="I213" i="41"/>
  <c r="I193" i="21"/>
  <c r="I181" i="21"/>
  <c r="I204" i="11"/>
  <c r="I191" i="11"/>
  <c r="I178" i="11"/>
  <c r="I149" i="11"/>
  <c r="I94" i="11"/>
  <c r="I214" i="24"/>
  <c r="I192" i="24"/>
  <c r="I215" i="18"/>
  <c r="I204" i="18"/>
  <c r="I193" i="18"/>
  <c r="I160" i="18"/>
  <c r="I116" i="18"/>
  <c r="I105" i="18"/>
  <c r="I216" i="10"/>
  <c r="AK33" i="3"/>
  <c r="AK13" i="3"/>
  <c r="AK21" i="3"/>
  <c r="D30" i="11"/>
  <c r="C44" i="11"/>
  <c r="I213" i="11"/>
  <c r="D44" i="11"/>
  <c r="L22" i="11"/>
  <c r="E30" i="11"/>
  <c r="F30" i="11" s="1"/>
  <c r="E34" i="11"/>
  <c r="F34" i="11" s="1"/>
  <c r="E36" i="11"/>
  <c r="F36" i="11" s="1"/>
  <c r="E41" i="11"/>
  <c r="F41" i="11" s="1"/>
  <c r="E43" i="11"/>
  <c r="F43" i="11" s="1"/>
  <c r="AV24" i="11"/>
  <c r="I6" i="5" s="1"/>
  <c r="CL22" i="11"/>
  <c r="I189" i="21"/>
  <c r="I178" i="21"/>
  <c r="E40" i="21"/>
  <c r="F40" i="21" s="1"/>
  <c r="E36" i="21"/>
  <c r="F36" i="21" s="1"/>
  <c r="E32" i="21"/>
  <c r="F32" i="21" s="1"/>
  <c r="E30" i="21"/>
  <c r="F30" i="21" s="1"/>
  <c r="E29" i="21"/>
  <c r="F29" i="21" s="1"/>
  <c r="BT24" i="21"/>
  <c r="M8" i="5" s="1"/>
  <c r="AV24" i="21"/>
  <c r="I8" i="5" s="1"/>
  <c r="X24" i="21"/>
  <c r="E8" i="5" s="1"/>
  <c r="L24" i="21"/>
  <c r="C8" i="5" s="1"/>
  <c r="BT22" i="21"/>
  <c r="D31" i="24"/>
  <c r="C44" i="24"/>
  <c r="D44" i="24"/>
  <c r="R24" i="24"/>
  <c r="D5" i="5" s="1"/>
  <c r="E38" i="24"/>
  <c r="F38" i="24" s="1"/>
  <c r="E40" i="24"/>
  <c r="F40" i="24" s="1"/>
  <c r="E39" i="24"/>
  <c r="F39" i="24" s="1"/>
  <c r="E37" i="24"/>
  <c r="F37" i="24" s="1"/>
  <c r="BT24" i="24"/>
  <c r="M5" i="5" s="1"/>
  <c r="X24" i="24"/>
  <c r="R22" i="24"/>
  <c r="L24" i="18"/>
  <c r="C17" i="5" s="1"/>
  <c r="I112" i="18"/>
  <c r="I101" i="18"/>
  <c r="I103" i="18"/>
  <c r="I114" i="18"/>
  <c r="I156" i="18"/>
  <c r="I158" i="18"/>
  <c r="I189" i="18"/>
  <c r="I191" i="18"/>
  <c r="I200" i="18"/>
  <c r="I202" i="18"/>
  <c r="I211" i="18"/>
  <c r="I213" i="18"/>
  <c r="E41" i="18"/>
  <c r="F41" i="18" s="1"/>
  <c r="E39" i="18"/>
  <c r="F39" i="18" s="1"/>
  <c r="E37" i="18"/>
  <c r="F37" i="18" s="1"/>
  <c r="E35" i="18"/>
  <c r="F35" i="18" s="1"/>
  <c r="E33" i="18"/>
  <c r="F33" i="18" s="1"/>
  <c r="I221" i="52"/>
  <c r="I223" i="52"/>
  <c r="I210" i="52"/>
  <c r="I212" i="52"/>
  <c r="I199" i="52"/>
  <c r="I201" i="52"/>
  <c r="I188" i="52"/>
  <c r="I190" i="52"/>
  <c r="I177" i="52"/>
  <c r="I179" i="52"/>
  <c r="I166" i="52"/>
  <c r="I168" i="52"/>
  <c r="I155" i="52"/>
  <c r="I157" i="52"/>
  <c r="I143" i="52"/>
  <c r="I145" i="52"/>
  <c r="I132" i="52"/>
  <c r="I134" i="52"/>
  <c r="I121" i="52"/>
  <c r="I123" i="52"/>
  <c r="I110" i="52"/>
  <c r="I112" i="52"/>
  <c r="I99" i="52"/>
  <c r="I101" i="52"/>
  <c r="E56" i="12"/>
  <c r="AM42" i="2"/>
  <c r="I212" i="54"/>
  <c r="I214" i="54"/>
  <c r="I201" i="54"/>
  <c r="I203" i="54"/>
  <c r="I190" i="54"/>
  <c r="I192" i="54"/>
  <c r="I179" i="54"/>
  <c r="I181" i="54"/>
  <c r="I168" i="54"/>
  <c r="I170" i="54"/>
  <c r="I157" i="54"/>
  <c r="I159" i="54"/>
  <c r="I146" i="54"/>
  <c r="I148" i="54"/>
  <c r="I135" i="54"/>
  <c r="I137" i="54"/>
  <c r="I124" i="54"/>
  <c r="I126" i="54"/>
  <c r="I113" i="54"/>
  <c r="I115" i="54"/>
  <c r="I102" i="54"/>
  <c r="I104" i="54"/>
  <c r="I91" i="54"/>
  <c r="I93" i="54"/>
  <c r="I80" i="54"/>
  <c r="I82" i="54"/>
  <c r="I69" i="54"/>
  <c r="I71" i="54"/>
  <c r="I117" i="17"/>
  <c r="I115" i="17"/>
  <c r="I113" i="17"/>
  <c r="I116" i="17"/>
  <c r="I114" i="17"/>
  <c r="I112" i="17"/>
  <c r="I190" i="7"/>
  <c r="I192" i="7"/>
  <c r="I211" i="7"/>
  <c r="I213" i="7"/>
  <c r="AE42" i="2"/>
  <c r="AU42" i="2"/>
  <c r="BK42" i="2"/>
  <c r="I95" i="51"/>
  <c r="I93" i="51"/>
  <c r="I91" i="51"/>
  <c r="I94" i="51"/>
  <c r="I92" i="51"/>
  <c r="I90" i="51"/>
  <c r="I117" i="51"/>
  <c r="I115" i="51"/>
  <c r="I113" i="51"/>
  <c r="I116" i="51"/>
  <c r="I114" i="51"/>
  <c r="I112" i="51"/>
  <c r="I139" i="51"/>
  <c r="I137" i="51"/>
  <c r="I135" i="51"/>
  <c r="I138" i="51"/>
  <c r="I161" i="51"/>
  <c r="I159" i="51"/>
  <c r="I157" i="51"/>
  <c r="I183" i="51"/>
  <c r="I181" i="51"/>
  <c r="I179" i="51"/>
  <c r="I205" i="51"/>
  <c r="I203" i="51"/>
  <c r="I201" i="51"/>
  <c r="I106" i="51"/>
  <c r="I104" i="51"/>
  <c r="I102" i="51"/>
  <c r="I105" i="51"/>
  <c r="I101" i="51"/>
  <c r="I128" i="51"/>
  <c r="I126" i="51"/>
  <c r="I124" i="51"/>
  <c r="I127" i="51"/>
  <c r="I125" i="51"/>
  <c r="I123" i="51"/>
  <c r="I150" i="51"/>
  <c r="I148" i="51"/>
  <c r="I146" i="51"/>
  <c r="I172" i="51"/>
  <c r="I170" i="51"/>
  <c r="I168" i="51"/>
  <c r="I194" i="51"/>
  <c r="I192" i="51"/>
  <c r="I190" i="51"/>
  <c r="I215" i="51"/>
  <c r="I211" i="51"/>
  <c r="E56" i="51"/>
  <c r="E62" i="51"/>
  <c r="I192" i="41"/>
  <c r="I102" i="41"/>
  <c r="I113" i="41"/>
  <c r="I134" i="41"/>
  <c r="I136" i="41"/>
  <c r="I211" i="41"/>
  <c r="I212" i="10"/>
  <c r="I214" i="10"/>
  <c r="I189" i="10"/>
  <c r="I191" i="10"/>
  <c r="B146" i="20"/>
  <c r="B71" i="21"/>
  <c r="B180" i="8"/>
  <c r="B157" i="21"/>
  <c r="B115" i="12"/>
  <c r="B158" i="18"/>
  <c r="B214" i="8"/>
  <c r="B91" i="10"/>
  <c r="C155" i="24"/>
  <c r="E155" i="24" s="1"/>
  <c r="C139" i="24"/>
  <c r="E139" i="24" s="1"/>
  <c r="C203" i="9"/>
  <c r="C127" i="9"/>
  <c r="E127" i="9" s="1"/>
  <c r="C177" i="7"/>
  <c r="E177" i="7" s="1"/>
  <c r="C189" i="20"/>
  <c r="B155" i="20"/>
  <c r="C200" i="24"/>
  <c r="C217" i="7"/>
  <c r="C129" i="7"/>
  <c r="E129" i="7" s="1"/>
  <c r="C161" i="14"/>
  <c r="E161" i="14" s="1"/>
  <c r="C85" i="14"/>
  <c r="E85" i="14" s="1"/>
  <c r="C182" i="24"/>
  <c r="E182" i="24" s="1"/>
  <c r="C216" i="10"/>
  <c r="C189" i="7"/>
  <c r="C151" i="7"/>
  <c r="E151" i="7" s="1"/>
  <c r="C107" i="7"/>
  <c r="E107" i="7" s="1"/>
  <c r="B113" i="14"/>
  <c r="C57" i="14"/>
  <c r="E57" i="14" s="1"/>
  <c r="B144" i="52"/>
  <c r="B79" i="51"/>
  <c r="C91" i="20"/>
  <c r="E91" i="20" s="1"/>
  <c r="C188" i="13"/>
  <c r="C177" i="13"/>
  <c r="E177" i="13" s="1"/>
  <c r="C134" i="13"/>
  <c r="E134" i="13" s="1"/>
  <c r="C204" i="24"/>
  <c r="C192" i="24"/>
  <c r="C178" i="24"/>
  <c r="E178" i="24" s="1"/>
  <c r="C189" i="17"/>
  <c r="E189" i="17" s="1"/>
  <c r="C217" i="14"/>
  <c r="C203" i="14"/>
  <c r="C195" i="14"/>
  <c r="C167" i="14"/>
  <c r="C139" i="14"/>
  <c r="E139" i="14" s="1"/>
  <c r="C117" i="14"/>
  <c r="E117" i="14" s="1"/>
  <c r="I146" i="29"/>
  <c r="C107" i="14"/>
  <c r="E107" i="14" s="1"/>
  <c r="C75" i="14"/>
  <c r="E75" i="14" s="1"/>
  <c r="C63" i="14"/>
  <c r="E63" i="14" s="1"/>
  <c r="B104" i="18"/>
  <c r="B102" i="20"/>
  <c r="B128" i="12"/>
  <c r="B145" i="29"/>
  <c r="C170" i="20"/>
  <c r="E170" i="20" s="1"/>
  <c r="C202" i="41"/>
  <c r="C215" i="24"/>
  <c r="C167" i="24"/>
  <c r="E167" i="24" s="1"/>
  <c r="C166" i="24"/>
  <c r="E166" i="24" s="1"/>
  <c r="C123" i="24"/>
  <c r="E123" i="24" s="1"/>
  <c r="C122" i="24"/>
  <c r="E122" i="24" s="1"/>
  <c r="C105" i="24"/>
  <c r="E105" i="24" s="1"/>
  <c r="C188" i="9"/>
  <c r="C134" i="9"/>
  <c r="E134" i="9" s="1"/>
  <c r="C133" i="9"/>
  <c r="E133" i="9" s="1"/>
  <c r="C146" i="18"/>
  <c r="E146" i="18" s="1"/>
  <c r="C212" i="20"/>
  <c r="C182" i="20"/>
  <c r="E182" i="20" s="1"/>
  <c r="C70" i="20"/>
  <c r="E70" i="20" s="1"/>
  <c r="C122" i="12"/>
  <c r="E122" i="12" s="1"/>
  <c r="I216" i="41"/>
  <c r="I214" i="41"/>
  <c r="I212" i="41"/>
  <c r="I205" i="41"/>
  <c r="I203" i="41"/>
  <c r="I201" i="41"/>
  <c r="I194" i="41"/>
  <c r="I190" i="41"/>
  <c r="I181" i="41"/>
  <c r="I172" i="41"/>
  <c r="I168" i="41"/>
  <c r="I150" i="41"/>
  <c r="I146" i="41"/>
  <c r="I73" i="41"/>
  <c r="I69" i="41"/>
  <c r="C130" i="41"/>
  <c r="C72" i="41"/>
  <c r="C212" i="41"/>
  <c r="C146" i="41"/>
  <c r="C166" i="41"/>
  <c r="C174" i="20"/>
  <c r="E174" i="20" s="1"/>
  <c r="C64" i="20"/>
  <c r="E64" i="20" s="1"/>
  <c r="C74" i="20"/>
  <c r="E74" i="20" s="1"/>
  <c r="C216" i="20"/>
  <c r="C204" i="20"/>
  <c r="C192" i="20"/>
  <c r="C82" i="20"/>
  <c r="E82" i="20" s="1"/>
  <c r="C166" i="20"/>
  <c r="E166" i="20" s="1"/>
  <c r="I150" i="29"/>
  <c r="C184" i="12"/>
  <c r="E184" i="12" s="1"/>
  <c r="C112" i="12"/>
  <c r="I215" i="11"/>
  <c r="I211" i="11"/>
  <c r="I202" i="11"/>
  <c r="I193" i="11"/>
  <c r="I189" i="11"/>
  <c r="I180" i="11"/>
  <c r="I158" i="11"/>
  <c r="I147" i="11"/>
  <c r="I101" i="11"/>
  <c r="I92" i="11"/>
  <c r="C216" i="41"/>
  <c r="I159" i="41"/>
  <c r="I127" i="41"/>
  <c r="I125" i="41"/>
  <c r="I123" i="41"/>
  <c r="I116" i="41"/>
  <c r="I114" i="41"/>
  <c r="I112" i="41"/>
  <c r="C104" i="41"/>
  <c r="C102" i="41"/>
  <c r="I104" i="41"/>
  <c r="C100" i="41"/>
  <c r="I95" i="41"/>
  <c r="I91" i="41"/>
  <c r="I82" i="41"/>
  <c r="C152" i="24"/>
  <c r="E152" i="24" s="1"/>
  <c r="C206" i="24"/>
  <c r="C162" i="24"/>
  <c r="E162" i="24" s="1"/>
  <c r="C194" i="24"/>
  <c r="C94" i="24"/>
  <c r="E94" i="24" s="1"/>
  <c r="C202" i="24"/>
  <c r="C180" i="24"/>
  <c r="E180" i="24" s="1"/>
  <c r="C190" i="24"/>
  <c r="B155" i="24"/>
  <c r="C171" i="9"/>
  <c r="E171" i="9" s="1"/>
  <c r="C149" i="9"/>
  <c r="E149" i="9" s="1"/>
  <c r="C201" i="9"/>
  <c r="C113" i="9"/>
  <c r="E113" i="9" s="1"/>
  <c r="C140" i="8"/>
  <c r="E140" i="8" s="1"/>
  <c r="C192" i="18"/>
  <c r="C100" i="18"/>
  <c r="B167" i="10"/>
  <c r="B166" i="10"/>
  <c r="B155" i="10"/>
  <c r="B129" i="12"/>
  <c r="B93" i="10"/>
  <c r="B81" i="11"/>
  <c r="B70" i="10"/>
  <c r="B150" i="12"/>
  <c r="B123" i="10"/>
  <c r="B90" i="14"/>
  <c r="B157" i="8"/>
  <c r="B192" i="8"/>
  <c r="B123" i="54"/>
  <c r="C218" i="20"/>
  <c r="C214" i="20"/>
  <c r="C206" i="20"/>
  <c r="C202" i="20"/>
  <c r="C194" i="20"/>
  <c r="C184" i="20"/>
  <c r="E184" i="20" s="1"/>
  <c r="C180" i="20"/>
  <c r="E180" i="20" s="1"/>
  <c r="C172" i="20"/>
  <c r="E172" i="20" s="1"/>
  <c r="C168" i="20"/>
  <c r="E168" i="20" s="1"/>
  <c r="C72" i="20"/>
  <c r="E72" i="20" s="1"/>
  <c r="C68" i="20"/>
  <c r="E68" i="20" s="1"/>
  <c r="C62" i="20"/>
  <c r="E62" i="20" s="1"/>
  <c r="C124" i="13"/>
  <c r="E124" i="13" s="1"/>
  <c r="C207" i="12"/>
  <c r="C167" i="12"/>
  <c r="E167" i="12" s="1"/>
  <c r="C211" i="24"/>
  <c r="C210" i="24"/>
  <c r="C171" i="24"/>
  <c r="E171" i="24" s="1"/>
  <c r="C133" i="24"/>
  <c r="E133" i="24" s="1"/>
  <c r="C192" i="9"/>
  <c r="C215" i="8"/>
  <c r="C125" i="8"/>
  <c r="E125" i="8" s="1"/>
  <c r="C211" i="17"/>
  <c r="C210" i="17"/>
  <c r="C207" i="17"/>
  <c r="C169" i="17"/>
  <c r="E169" i="17" s="1"/>
  <c r="B171" i="12"/>
  <c r="B103" i="11"/>
  <c r="B203" i="21"/>
  <c r="B101" i="29"/>
  <c r="B57" i="51"/>
  <c r="B101" i="51"/>
  <c r="C126" i="21"/>
  <c r="E126" i="21" s="1"/>
  <c r="C145" i="20"/>
  <c r="E145" i="20" s="1"/>
  <c r="B144" i="20"/>
  <c r="C137" i="20"/>
  <c r="C145" i="12"/>
  <c r="E145" i="12" s="1"/>
  <c r="B144" i="12"/>
  <c r="C139" i="12"/>
  <c r="E139" i="12" s="1"/>
  <c r="C190" i="11"/>
  <c r="B199" i="41"/>
  <c r="C179" i="41"/>
  <c r="B177" i="41"/>
  <c r="C213" i="24"/>
  <c r="C205" i="24"/>
  <c r="C203" i="24"/>
  <c r="C201" i="24"/>
  <c r="C199" i="24"/>
  <c r="C193" i="24"/>
  <c r="C191" i="24"/>
  <c r="C189" i="24"/>
  <c r="C188" i="24"/>
  <c r="C183" i="24"/>
  <c r="E183" i="24" s="1"/>
  <c r="C181" i="24"/>
  <c r="E181" i="24" s="1"/>
  <c r="C179" i="24"/>
  <c r="E179" i="24" s="1"/>
  <c r="C177" i="24"/>
  <c r="E177" i="24" s="1"/>
  <c r="C169" i="24"/>
  <c r="E169" i="24" s="1"/>
  <c r="C161" i="24"/>
  <c r="E161" i="24" s="1"/>
  <c r="C157" i="24"/>
  <c r="E157" i="24" s="1"/>
  <c r="C149" i="24"/>
  <c r="E149" i="24" s="1"/>
  <c r="C145" i="24"/>
  <c r="E145" i="24" s="1"/>
  <c r="C144" i="24"/>
  <c r="E144" i="24" s="1"/>
  <c r="C141" i="24"/>
  <c r="E141" i="24" s="1"/>
  <c r="C135" i="24"/>
  <c r="E135" i="24" s="1"/>
  <c r="C125" i="24"/>
  <c r="E125" i="24" s="1"/>
  <c r="C95" i="24"/>
  <c r="E95" i="24" s="1"/>
  <c r="C91" i="24"/>
  <c r="E91" i="24" s="1"/>
  <c r="C212" i="9"/>
  <c r="C202" i="9"/>
  <c r="C200" i="9"/>
  <c r="C194" i="9"/>
  <c r="C190" i="9"/>
  <c r="C116" i="9"/>
  <c r="E116" i="9" s="1"/>
  <c r="C92" i="9"/>
  <c r="E92" i="9" s="1"/>
  <c r="C202" i="8"/>
  <c r="C202" i="18"/>
  <c r="C188" i="18"/>
  <c r="C128" i="18"/>
  <c r="E128" i="18" s="1"/>
  <c r="C96" i="18"/>
  <c r="E96" i="18" s="1"/>
  <c r="C218" i="17"/>
  <c r="C106" i="17"/>
  <c r="B210" i="10"/>
  <c r="B199" i="10"/>
  <c r="C137" i="10"/>
  <c r="E137" i="10" s="1"/>
  <c r="B134" i="10"/>
  <c r="B133" i="10"/>
  <c r="B100" i="21"/>
  <c r="C149" i="20"/>
  <c r="E149" i="20" s="1"/>
  <c r="B111" i="20"/>
  <c r="C210" i="13"/>
  <c r="C126" i="13"/>
  <c r="E126" i="13" s="1"/>
  <c r="C122" i="13"/>
  <c r="E122" i="13" s="1"/>
  <c r="C151" i="29"/>
  <c r="C201" i="12"/>
  <c r="C179" i="12"/>
  <c r="E179" i="12" s="1"/>
  <c r="C157" i="12"/>
  <c r="E157" i="12" s="1"/>
  <c r="C127" i="12"/>
  <c r="E127" i="12" s="1"/>
  <c r="C115" i="12"/>
  <c r="C105" i="12"/>
  <c r="E105" i="12" s="1"/>
  <c r="B177" i="11"/>
  <c r="B166" i="11"/>
  <c r="B133" i="11"/>
  <c r="B122" i="11"/>
  <c r="B89" i="11"/>
  <c r="C218" i="41"/>
  <c r="C214" i="41"/>
  <c r="C210" i="41"/>
  <c r="C156" i="41"/>
  <c r="C112" i="41"/>
  <c r="C90" i="41"/>
  <c r="C68" i="41"/>
  <c r="C136" i="24"/>
  <c r="E136" i="24" s="1"/>
  <c r="C134" i="24"/>
  <c r="E134" i="24" s="1"/>
  <c r="C128" i="24"/>
  <c r="E128" i="24" s="1"/>
  <c r="B122" i="24"/>
  <c r="C195" i="9"/>
  <c r="C193" i="9"/>
  <c r="C191" i="9"/>
  <c r="C189" i="9"/>
  <c r="C179" i="9"/>
  <c r="E179" i="9" s="1"/>
  <c r="C139" i="9"/>
  <c r="E139" i="9" s="1"/>
  <c r="C101" i="9"/>
  <c r="E101" i="9" s="1"/>
  <c r="C81" i="9"/>
  <c r="E81" i="9" s="1"/>
  <c r="C190" i="8"/>
  <c r="C177" i="8"/>
  <c r="E177" i="8" s="1"/>
  <c r="C170" i="8"/>
  <c r="B100" i="18"/>
  <c r="C216" i="17"/>
  <c r="C108" i="17"/>
  <c r="C104" i="17"/>
  <c r="C173" i="10"/>
  <c r="E173" i="10" s="1"/>
  <c r="C117" i="10"/>
  <c r="E117" i="10" s="1"/>
  <c r="B104" i="21"/>
  <c r="B102" i="18"/>
  <c r="B101" i="10"/>
  <c r="B57" i="54"/>
  <c r="B145" i="54"/>
  <c r="B191" i="54"/>
  <c r="B99" i="52"/>
  <c r="B187" i="52"/>
  <c r="C147" i="13"/>
  <c r="E147" i="13" s="1"/>
  <c r="C92" i="29"/>
  <c r="C210" i="29"/>
  <c r="C82" i="11"/>
  <c r="E82" i="11" s="1"/>
  <c r="C136" i="11"/>
  <c r="E136" i="11" s="1"/>
  <c r="C124" i="11"/>
  <c r="E124" i="11" s="1"/>
  <c r="C112" i="11"/>
  <c r="E112" i="11" s="1"/>
  <c r="C183" i="41"/>
  <c r="C171" i="41"/>
  <c r="C147" i="41"/>
  <c r="C125" i="41"/>
  <c r="C135" i="41"/>
  <c r="C216" i="8"/>
  <c r="C194" i="8"/>
  <c r="C214" i="8"/>
  <c r="C148" i="8"/>
  <c r="E148" i="8" s="1"/>
  <c r="C92" i="8"/>
  <c r="E92" i="8" s="1"/>
  <c r="C166" i="8"/>
  <c r="C89" i="8"/>
  <c r="E89" i="8" s="1"/>
  <c r="C210" i="21"/>
  <c r="C171" i="21"/>
  <c r="C141" i="20"/>
  <c r="C95" i="20"/>
  <c r="E95" i="20" s="1"/>
  <c r="C125" i="20"/>
  <c r="E125" i="20" s="1"/>
  <c r="C180" i="29"/>
  <c r="C138" i="29"/>
  <c r="C216" i="24"/>
  <c r="C214" i="24"/>
  <c r="C170" i="24"/>
  <c r="E170" i="24" s="1"/>
  <c r="C114" i="24"/>
  <c r="E114" i="24" s="1"/>
  <c r="C212" i="24"/>
  <c r="C168" i="24"/>
  <c r="E168" i="24" s="1"/>
  <c r="B144" i="24"/>
  <c r="C217" i="9"/>
  <c r="C173" i="9"/>
  <c r="E173" i="9" s="1"/>
  <c r="C181" i="9"/>
  <c r="E181" i="9" s="1"/>
  <c r="C115" i="9"/>
  <c r="E115" i="9" s="1"/>
  <c r="C93" i="9"/>
  <c r="E93" i="9" s="1"/>
  <c r="C157" i="9"/>
  <c r="E157" i="9" s="1"/>
  <c r="C135" i="9"/>
  <c r="E135" i="9" s="1"/>
  <c r="C91" i="9"/>
  <c r="E91" i="9" s="1"/>
  <c r="C211" i="9"/>
  <c r="C167" i="9"/>
  <c r="E167" i="9" s="1"/>
  <c r="C145" i="9"/>
  <c r="E145" i="9" s="1"/>
  <c r="C123" i="9"/>
  <c r="E123" i="9" s="1"/>
  <c r="B200" i="9"/>
  <c r="B199" i="9"/>
  <c r="B189" i="9"/>
  <c r="B188" i="9"/>
  <c r="B111" i="9"/>
  <c r="B69" i="9"/>
  <c r="B67" i="9"/>
  <c r="C160" i="8"/>
  <c r="E160" i="8" s="1"/>
  <c r="I148" i="29"/>
  <c r="C218" i="18"/>
  <c r="C200" i="18"/>
  <c r="C190" i="18"/>
  <c r="C177" i="18"/>
  <c r="E177" i="18" s="1"/>
  <c r="C170" i="18"/>
  <c r="E170" i="18" s="1"/>
  <c r="C136" i="18"/>
  <c r="E136" i="18" s="1"/>
  <c r="C112" i="18"/>
  <c r="C199" i="17"/>
  <c r="C179" i="17"/>
  <c r="E179" i="17" s="1"/>
  <c r="C157" i="17"/>
  <c r="C135" i="17"/>
  <c r="E135" i="17" s="1"/>
  <c r="C134" i="17"/>
  <c r="E134" i="17" s="1"/>
  <c r="C133" i="17"/>
  <c r="E133" i="17" s="1"/>
  <c r="C69" i="17"/>
  <c r="E69" i="17" s="1"/>
  <c r="C68" i="17"/>
  <c r="E68" i="17" s="1"/>
  <c r="C192" i="10"/>
  <c r="C170" i="10"/>
  <c r="E170" i="10" s="1"/>
  <c r="C199" i="14"/>
  <c r="B145" i="14"/>
  <c r="B107" i="20"/>
  <c r="B106" i="20"/>
  <c r="B161" i="21"/>
  <c r="C185" i="17"/>
  <c r="E185" i="17" s="1"/>
  <c r="C163" i="17"/>
  <c r="C141" i="17"/>
  <c r="E141" i="17" s="1"/>
  <c r="C97" i="17"/>
  <c r="E97" i="17" s="1"/>
  <c r="C195" i="17"/>
  <c r="E195" i="17" s="1"/>
  <c r="C151" i="17"/>
  <c r="E151" i="17" s="1"/>
  <c r="C85" i="17"/>
  <c r="E85" i="17" s="1"/>
  <c r="C63" i="17"/>
  <c r="C205" i="17"/>
  <c r="C171" i="17"/>
  <c r="E171" i="17" s="1"/>
  <c r="C127" i="17"/>
  <c r="E127" i="17" s="1"/>
  <c r="C181" i="17"/>
  <c r="E181" i="17" s="1"/>
  <c r="C159" i="17"/>
  <c r="C137" i="17"/>
  <c r="E137" i="17" s="1"/>
  <c r="C213" i="17"/>
  <c r="C191" i="17"/>
  <c r="E191" i="17" s="1"/>
  <c r="C147" i="17"/>
  <c r="E147" i="17" s="1"/>
  <c r="C81" i="17"/>
  <c r="E81" i="17" s="1"/>
  <c r="C59" i="17"/>
  <c r="E59" i="17" s="1"/>
  <c r="C201" i="17"/>
  <c r="C113" i="17"/>
  <c r="C167" i="17"/>
  <c r="E167" i="17" s="1"/>
  <c r="C112" i="17"/>
  <c r="C177" i="17"/>
  <c r="E177" i="17" s="1"/>
  <c r="C166" i="17"/>
  <c r="E166" i="17" s="1"/>
  <c r="B148" i="11"/>
  <c r="B71" i="10"/>
  <c r="B71" i="12"/>
  <c r="B192" i="18"/>
  <c r="B70" i="24"/>
  <c r="B92" i="10"/>
  <c r="B191" i="11"/>
  <c r="B58" i="10"/>
  <c r="B115" i="21"/>
  <c r="B125" i="11"/>
  <c r="B57" i="10"/>
  <c r="B60" i="11"/>
  <c r="B105" i="41"/>
  <c r="B190" i="18"/>
  <c r="B69" i="10"/>
  <c r="B121" i="52"/>
  <c r="B166" i="52"/>
  <c r="B209" i="52"/>
  <c r="B68" i="51"/>
  <c r="B90" i="51"/>
  <c r="B112" i="51"/>
  <c r="B202" i="51"/>
  <c r="C146" i="21"/>
  <c r="E146" i="21" s="1"/>
  <c r="B122" i="21"/>
  <c r="B111" i="21"/>
  <c r="C106" i="21"/>
  <c r="E106" i="21" s="1"/>
  <c r="B78" i="21"/>
  <c r="C217" i="20"/>
  <c r="C215" i="20"/>
  <c r="C213" i="20"/>
  <c r="C211" i="20"/>
  <c r="B210" i="20"/>
  <c r="C207" i="20"/>
  <c r="C205" i="20"/>
  <c r="C203" i="20"/>
  <c r="C201" i="20"/>
  <c r="C195" i="20"/>
  <c r="C193" i="20"/>
  <c r="C191" i="20"/>
  <c r="C183" i="20"/>
  <c r="E183" i="20" s="1"/>
  <c r="C181" i="20"/>
  <c r="E181" i="20" s="1"/>
  <c r="C179" i="20"/>
  <c r="E179" i="20" s="1"/>
  <c r="C173" i="20"/>
  <c r="E173" i="20" s="1"/>
  <c r="C171" i="20"/>
  <c r="E171" i="20" s="1"/>
  <c r="C169" i="20"/>
  <c r="E169" i="20" s="1"/>
  <c r="I170" i="20" s="1"/>
  <c r="C167" i="20"/>
  <c r="E167" i="20" s="1"/>
  <c r="C157" i="20"/>
  <c r="E157" i="20" s="1"/>
  <c r="C151" i="20"/>
  <c r="E151" i="20" s="1"/>
  <c r="C147" i="20"/>
  <c r="E147" i="20" s="1"/>
  <c r="C139" i="20"/>
  <c r="C135" i="20"/>
  <c r="C113" i="20"/>
  <c r="E113" i="20" s="1"/>
  <c r="C103" i="20"/>
  <c r="E103" i="20" s="1"/>
  <c r="C93" i="20"/>
  <c r="E93" i="20" s="1"/>
  <c r="B89" i="20"/>
  <c r="C83" i="20"/>
  <c r="E83" i="20" s="1"/>
  <c r="C81" i="20"/>
  <c r="E81" i="20" s="1"/>
  <c r="C79" i="20"/>
  <c r="E79" i="20" s="1"/>
  <c r="C191" i="13"/>
  <c r="C135" i="13"/>
  <c r="E135" i="13" s="1"/>
  <c r="C93" i="13"/>
  <c r="E93" i="13" s="1"/>
  <c r="C73" i="13"/>
  <c r="E73" i="13" s="1"/>
  <c r="C147" i="29"/>
  <c r="C214" i="12"/>
  <c r="C204" i="12"/>
  <c r="C192" i="12"/>
  <c r="C214" i="11"/>
  <c r="C202" i="11"/>
  <c r="C178" i="11"/>
  <c r="C170" i="11"/>
  <c r="E170" i="11" s="1"/>
  <c r="C156" i="11"/>
  <c r="C90" i="11"/>
  <c r="C84" i="11"/>
  <c r="E84" i="11" s="1"/>
  <c r="C70" i="11"/>
  <c r="E70" i="11" s="1"/>
  <c r="C217" i="41"/>
  <c r="C215" i="41"/>
  <c r="C213" i="41"/>
  <c r="C193" i="41"/>
  <c r="C181" i="41"/>
  <c r="C173" i="41"/>
  <c r="C169" i="41"/>
  <c r="B166" i="41"/>
  <c r="C137" i="41"/>
  <c r="B122" i="41"/>
  <c r="B111" i="41"/>
  <c r="B89" i="41"/>
  <c r="C97" i="24"/>
  <c r="E97" i="24" s="1"/>
  <c r="C63" i="24"/>
  <c r="E63" i="24" s="1"/>
  <c r="C117" i="24"/>
  <c r="E117" i="24" s="1"/>
  <c r="C83" i="24"/>
  <c r="E83" i="24" s="1"/>
  <c r="C113" i="24"/>
  <c r="E113" i="24" s="1"/>
  <c r="C101" i="24"/>
  <c r="E101" i="24" s="1"/>
  <c r="C100" i="24"/>
  <c r="E100" i="24" s="1"/>
  <c r="B56" i="24"/>
  <c r="C218" i="9"/>
  <c r="C174" i="9"/>
  <c r="E174" i="9" s="1"/>
  <c r="C206" i="9"/>
  <c r="C162" i="9"/>
  <c r="E162" i="9" s="1"/>
  <c r="C140" i="9"/>
  <c r="E140" i="9" s="1"/>
  <c r="C172" i="9"/>
  <c r="E172" i="9" s="1"/>
  <c r="C62" i="9"/>
  <c r="E62" i="9" s="1"/>
  <c r="C214" i="9"/>
  <c r="C180" i="9"/>
  <c r="E180" i="9" s="1"/>
  <c r="C178" i="9"/>
  <c r="E178" i="9" s="1"/>
  <c r="C68" i="9"/>
  <c r="E68" i="9" s="1"/>
  <c r="C177" i="9"/>
  <c r="E177" i="9" s="1"/>
  <c r="C183" i="8"/>
  <c r="E183" i="8" s="1"/>
  <c r="B100" i="8"/>
  <c r="C217" i="17"/>
  <c r="C215" i="17"/>
  <c r="C203" i="17"/>
  <c r="C193" i="17"/>
  <c r="E193" i="17" s="1"/>
  <c r="C183" i="17"/>
  <c r="E183" i="17" s="1"/>
  <c r="C173" i="17"/>
  <c r="E173" i="17" s="1"/>
  <c r="C161" i="17"/>
  <c r="C149" i="17"/>
  <c r="E149" i="17" s="1"/>
  <c r="C139" i="17"/>
  <c r="E139" i="17" s="1"/>
  <c r="C125" i="17"/>
  <c r="E125" i="17" s="1"/>
  <c r="C122" i="17"/>
  <c r="E122" i="17" s="1"/>
  <c r="C115" i="17"/>
  <c r="C111" i="17"/>
  <c r="C107" i="17"/>
  <c r="C105" i="17"/>
  <c r="C103" i="17"/>
  <c r="C83" i="17"/>
  <c r="E83" i="17" s="1"/>
  <c r="C61" i="17"/>
  <c r="E61" i="17" s="1"/>
  <c r="BY14" i="10"/>
  <c r="C195" i="10"/>
  <c r="AU13" i="10"/>
  <c r="C139" i="10"/>
  <c r="E139" i="10" s="1"/>
  <c r="BS11" i="10"/>
  <c r="C181" i="10"/>
  <c r="E181" i="10" s="1"/>
  <c r="BA10" i="10"/>
  <c r="C147" i="10"/>
  <c r="E147" i="10" s="1"/>
  <c r="B188" i="10"/>
  <c r="B177" i="10"/>
  <c r="B111" i="10"/>
  <c r="C214" i="14"/>
  <c r="C192" i="14"/>
  <c r="C178" i="14"/>
  <c r="E178" i="14" s="1"/>
  <c r="C133" i="14"/>
  <c r="E133" i="14" s="1"/>
  <c r="B170" i="12"/>
  <c r="B192" i="13"/>
  <c r="C174" i="10"/>
  <c r="E174" i="10" s="1"/>
  <c r="C128" i="14"/>
  <c r="E128" i="14" s="1"/>
  <c r="C182" i="14"/>
  <c r="E182" i="14" s="1"/>
  <c r="C212" i="14"/>
  <c r="C123" i="14"/>
  <c r="E123" i="14" s="1"/>
  <c r="C83" i="11"/>
  <c r="E83" i="11" s="1"/>
  <c r="C79" i="11"/>
  <c r="E79" i="11" s="1"/>
  <c r="C61" i="11"/>
  <c r="E61" i="11" s="1"/>
  <c r="B67" i="41"/>
  <c r="C184" i="24"/>
  <c r="E184" i="24" s="1"/>
  <c r="I182" i="24" s="1"/>
  <c r="C172" i="24"/>
  <c r="E172" i="24" s="1"/>
  <c r="C102" i="24"/>
  <c r="E102" i="24" s="1"/>
  <c r="C82" i="24"/>
  <c r="E82" i="24" s="1"/>
  <c r="C215" i="9"/>
  <c r="C213" i="9"/>
  <c r="C207" i="9"/>
  <c r="C183" i="9"/>
  <c r="E183" i="9" s="1"/>
  <c r="C169" i="9"/>
  <c r="E169" i="9" s="1"/>
  <c r="C159" i="9"/>
  <c r="E159" i="9" s="1"/>
  <c r="C151" i="9"/>
  <c r="E151" i="9" s="1"/>
  <c r="C147" i="9"/>
  <c r="E147" i="9" s="1"/>
  <c r="C137" i="9"/>
  <c r="E137" i="9" s="1"/>
  <c r="C129" i="9"/>
  <c r="E129" i="9" s="1"/>
  <c r="C125" i="9"/>
  <c r="E125" i="9" s="1"/>
  <c r="C107" i="9"/>
  <c r="E107" i="9" s="1"/>
  <c r="C95" i="9"/>
  <c r="E95" i="9" s="1"/>
  <c r="C83" i="9"/>
  <c r="E83" i="9" s="1"/>
  <c r="B78" i="9"/>
  <c r="C174" i="8"/>
  <c r="C152" i="8"/>
  <c r="E152" i="8" s="1"/>
  <c r="AC15" i="10"/>
  <c r="C108" i="10"/>
  <c r="E108" i="10" s="1"/>
  <c r="BG10" i="10"/>
  <c r="C158" i="10"/>
  <c r="E158" i="10" s="1"/>
  <c r="AU10" i="10"/>
  <c r="C136" i="10"/>
  <c r="E136" i="10" s="1"/>
  <c r="C63" i="7"/>
  <c r="E63" i="7" s="1"/>
  <c r="C161" i="7"/>
  <c r="E161" i="7" s="1"/>
  <c r="C203" i="7"/>
  <c r="C137" i="7"/>
  <c r="E137" i="7" s="1"/>
  <c r="C115" i="7"/>
  <c r="E115" i="7" s="1"/>
  <c r="C93" i="7"/>
  <c r="E93" i="7" s="1"/>
  <c r="C179" i="7"/>
  <c r="E179" i="7" s="1"/>
  <c r="C204" i="14"/>
  <c r="C156" i="14"/>
  <c r="E156" i="14" s="1"/>
  <c r="C207" i="14"/>
  <c r="C163" i="14"/>
  <c r="E163" i="14" s="1"/>
  <c r="C151" i="14"/>
  <c r="E151" i="14" s="1"/>
  <c r="C129" i="14"/>
  <c r="E129" i="14" s="1"/>
  <c r="C183" i="14"/>
  <c r="E183" i="14" s="1"/>
  <c r="C215" i="14"/>
  <c r="C193" i="14"/>
  <c r="C171" i="14"/>
  <c r="C103" i="14"/>
  <c r="E103" i="14" s="1"/>
  <c r="C81" i="14"/>
  <c r="E81" i="14" s="1"/>
  <c r="C59" i="14"/>
  <c r="E59" i="14" s="1"/>
  <c r="C201" i="14"/>
  <c r="C179" i="14"/>
  <c r="E179" i="14" s="1"/>
  <c r="C189" i="14"/>
  <c r="B80" i="14"/>
  <c r="B166" i="14"/>
  <c r="B123" i="14"/>
  <c r="B130" i="14"/>
  <c r="B119" i="14"/>
  <c r="B117" i="14"/>
  <c r="I159" i="21"/>
  <c r="I160" i="21"/>
  <c r="I156" i="21"/>
  <c r="I158" i="21"/>
  <c r="I161" i="21"/>
  <c r="I157" i="21"/>
  <c r="C213" i="21"/>
  <c r="C205" i="21"/>
  <c r="C75" i="20"/>
  <c r="E75" i="20" s="1"/>
  <c r="C63" i="20"/>
  <c r="E63" i="20" s="1"/>
  <c r="C73" i="20"/>
  <c r="E73" i="20" s="1"/>
  <c r="C61" i="20"/>
  <c r="E61" i="20" s="1"/>
  <c r="C71" i="20"/>
  <c r="E71" i="20" s="1"/>
  <c r="C59" i="20"/>
  <c r="E59" i="20" s="1"/>
  <c r="C69" i="20"/>
  <c r="E69" i="20" s="1"/>
  <c r="B78" i="20"/>
  <c r="B67" i="20"/>
  <c r="B56" i="20"/>
  <c r="C97" i="13"/>
  <c r="E97" i="13" s="1"/>
  <c r="C195" i="13"/>
  <c r="C151" i="13"/>
  <c r="E151" i="13" s="1"/>
  <c r="C107" i="13"/>
  <c r="E107" i="13" s="1"/>
  <c r="C63" i="13"/>
  <c r="E63" i="13" s="1"/>
  <c r="C139" i="13"/>
  <c r="E139" i="13" s="1"/>
  <c r="B166" i="13"/>
  <c r="B155" i="13"/>
  <c r="C202" i="29"/>
  <c r="C168" i="29"/>
  <c r="E168" i="29" s="1"/>
  <c r="C114" i="29"/>
  <c r="C215" i="12"/>
  <c r="C213" i="12"/>
  <c r="C193" i="12"/>
  <c r="C191" i="12"/>
  <c r="C183" i="12"/>
  <c r="E183" i="12" s="1"/>
  <c r="C171" i="12"/>
  <c r="E171" i="12" s="1"/>
  <c r="C161" i="12"/>
  <c r="E161" i="12" s="1"/>
  <c r="C149" i="12"/>
  <c r="E149" i="12" s="1"/>
  <c r="C135" i="12"/>
  <c r="E135" i="12" s="1"/>
  <c r="C123" i="12"/>
  <c r="E123" i="12" s="1"/>
  <c r="C119" i="12"/>
  <c r="C101" i="12"/>
  <c r="E101" i="12" s="1"/>
  <c r="B100" i="12"/>
  <c r="C95" i="12"/>
  <c r="E95" i="12" s="1"/>
  <c r="C210" i="11"/>
  <c r="C206" i="11"/>
  <c r="C196" i="11"/>
  <c r="C182" i="11"/>
  <c r="C166" i="11"/>
  <c r="E166" i="11" s="1"/>
  <c r="C160" i="11"/>
  <c r="C146" i="11"/>
  <c r="C100" i="11"/>
  <c r="C206" i="41"/>
  <c r="C192" i="41"/>
  <c r="C190" i="41"/>
  <c r="C160" i="41"/>
  <c r="C138" i="41"/>
  <c r="C136" i="41"/>
  <c r="C126" i="41"/>
  <c r="C124" i="41"/>
  <c r="C114" i="41"/>
  <c r="C80" i="41"/>
  <c r="C64" i="41"/>
  <c r="B210" i="41"/>
  <c r="B156" i="41"/>
  <c r="B155" i="41"/>
  <c r="B133" i="41"/>
  <c r="B78" i="41"/>
  <c r="C218" i="24"/>
  <c r="C196" i="24"/>
  <c r="C174" i="24"/>
  <c r="E174" i="24" s="1"/>
  <c r="C130" i="24"/>
  <c r="E130" i="24" s="1"/>
  <c r="C118" i="24"/>
  <c r="E118" i="24" s="1"/>
  <c r="C150" i="24"/>
  <c r="E150" i="24" s="1"/>
  <c r="C106" i="24"/>
  <c r="E106" i="24" s="1"/>
  <c r="C138" i="24"/>
  <c r="E138" i="24" s="1"/>
  <c r="C116" i="24"/>
  <c r="E116" i="24" s="1"/>
  <c r="C148" i="24"/>
  <c r="E148" i="24" s="1"/>
  <c r="I145" i="24" s="1"/>
  <c r="C126" i="24"/>
  <c r="E126" i="24" s="1"/>
  <c r="C104" i="24"/>
  <c r="E104" i="24" s="1"/>
  <c r="C158" i="24"/>
  <c r="E158" i="24" s="1"/>
  <c r="C92" i="24"/>
  <c r="E92" i="24" s="1"/>
  <c r="C70" i="24"/>
  <c r="E70" i="24" s="1"/>
  <c r="C124" i="24"/>
  <c r="E124" i="24" s="1"/>
  <c r="C80" i="24"/>
  <c r="E80" i="24" s="1"/>
  <c r="C58" i="24"/>
  <c r="E58" i="24" s="1"/>
  <c r="C156" i="24"/>
  <c r="E156" i="24" s="1"/>
  <c r="C90" i="24"/>
  <c r="E90" i="24" s="1"/>
  <c r="B210" i="24"/>
  <c r="B199" i="24"/>
  <c r="B188" i="24"/>
  <c r="B177" i="24"/>
  <c r="B166" i="24"/>
  <c r="B133" i="24"/>
  <c r="B111" i="24"/>
  <c r="B100" i="24"/>
  <c r="B89" i="24"/>
  <c r="C210" i="8"/>
  <c r="B57" i="8"/>
  <c r="B56" i="8"/>
  <c r="B173" i="12"/>
  <c r="B127" i="12"/>
  <c r="B192" i="11"/>
  <c r="B104" i="11"/>
  <c r="B61" i="11"/>
  <c r="B148" i="20"/>
  <c r="B147" i="20"/>
  <c r="B147" i="11"/>
  <c r="B202" i="13"/>
  <c r="B213" i="20"/>
  <c r="B124" i="10"/>
  <c r="B169" i="18"/>
  <c r="B126" i="12"/>
  <c r="B190" i="11"/>
  <c r="B102" i="11"/>
  <c r="C206" i="29"/>
  <c r="C172" i="29"/>
  <c r="E172" i="29" s="1"/>
  <c r="C212" i="29"/>
  <c r="C190" i="29"/>
  <c r="C112" i="29"/>
  <c r="C90" i="29"/>
  <c r="C68" i="29"/>
  <c r="E68" i="29" s="1"/>
  <c r="C166" i="29"/>
  <c r="E166" i="29" s="1"/>
  <c r="C122" i="29"/>
  <c r="C163" i="12"/>
  <c r="E163" i="12" s="1"/>
  <c r="C217" i="12"/>
  <c r="C195" i="12"/>
  <c r="C173" i="12"/>
  <c r="E173" i="12" s="1"/>
  <c r="C151" i="12"/>
  <c r="E151" i="12" s="1"/>
  <c r="C129" i="12"/>
  <c r="E129" i="12" s="1"/>
  <c r="C107" i="12"/>
  <c r="E107" i="12" s="1"/>
  <c r="C63" i="12"/>
  <c r="C205" i="12"/>
  <c r="C117" i="12"/>
  <c r="C203" i="12"/>
  <c r="C181" i="12"/>
  <c r="E181" i="12" s="1"/>
  <c r="C159" i="12"/>
  <c r="E159" i="12" s="1"/>
  <c r="C137" i="12"/>
  <c r="E137" i="12" s="1"/>
  <c r="C169" i="12"/>
  <c r="E169" i="12" s="1"/>
  <c r="C147" i="12"/>
  <c r="E147" i="12" s="1"/>
  <c r="C125" i="12"/>
  <c r="E125" i="12" s="1"/>
  <c r="C103" i="12"/>
  <c r="E103" i="12" s="1"/>
  <c r="C113" i="12"/>
  <c r="C91" i="12"/>
  <c r="E91" i="12" s="1"/>
  <c r="C69" i="12"/>
  <c r="E69" i="12" s="1"/>
  <c r="C211" i="12"/>
  <c r="C189" i="12"/>
  <c r="B188" i="12"/>
  <c r="C218" i="11"/>
  <c r="C174" i="11"/>
  <c r="E174" i="11" s="1"/>
  <c r="I170" i="11" s="1"/>
  <c r="C184" i="11"/>
  <c r="C140" i="11"/>
  <c r="E140" i="11" s="1"/>
  <c r="C128" i="11"/>
  <c r="E128" i="11" s="1"/>
  <c r="C204" i="11"/>
  <c r="C116" i="11"/>
  <c r="E116" i="11" s="1"/>
  <c r="C94" i="11"/>
  <c r="C192" i="11"/>
  <c r="C148" i="11"/>
  <c r="C104" i="11"/>
  <c r="C180" i="11"/>
  <c r="C158" i="11"/>
  <c r="C212" i="11"/>
  <c r="C168" i="11"/>
  <c r="E168" i="11" s="1"/>
  <c r="C80" i="11"/>
  <c r="E80" i="11" s="1"/>
  <c r="C200" i="11"/>
  <c r="C134" i="11"/>
  <c r="E134" i="11" s="1"/>
  <c r="I139" i="11" s="1"/>
  <c r="AO16" i="11"/>
  <c r="AP22" i="11" s="1"/>
  <c r="C122" i="11"/>
  <c r="E122" i="11" s="1"/>
  <c r="C78" i="11"/>
  <c r="E78" i="11" s="1"/>
  <c r="C196" i="41"/>
  <c r="C152" i="41"/>
  <c r="C108" i="41"/>
  <c r="C184" i="41"/>
  <c r="C162" i="41"/>
  <c r="C140" i="41"/>
  <c r="C194" i="41"/>
  <c r="C172" i="41"/>
  <c r="C150" i="41"/>
  <c r="C128" i="41"/>
  <c r="C204" i="41"/>
  <c r="C182" i="41"/>
  <c r="C116" i="41"/>
  <c r="C170" i="41"/>
  <c r="C148" i="41"/>
  <c r="C180" i="41"/>
  <c r="C158" i="41"/>
  <c r="C92" i="41"/>
  <c r="C70" i="41"/>
  <c r="C168" i="41"/>
  <c r="C200" i="41"/>
  <c r="C178" i="41"/>
  <c r="B199" i="18"/>
  <c r="B144" i="18"/>
  <c r="B122" i="18"/>
  <c r="E61" i="12"/>
  <c r="I103" i="11"/>
  <c r="I60" i="41"/>
  <c r="C150" i="9"/>
  <c r="E150" i="9" s="1"/>
  <c r="C128" i="9"/>
  <c r="E128" i="9" s="1"/>
  <c r="C148" i="9"/>
  <c r="E148" i="9" s="1"/>
  <c r="C126" i="9"/>
  <c r="E126" i="9" s="1"/>
  <c r="C82" i="9"/>
  <c r="E82" i="9" s="1"/>
  <c r="C146" i="9"/>
  <c r="E146" i="9" s="1"/>
  <c r="C124" i="9"/>
  <c r="E124" i="9" s="1"/>
  <c r="C102" i="9"/>
  <c r="E102" i="9" s="1"/>
  <c r="C80" i="9"/>
  <c r="E80" i="9" s="1"/>
  <c r="C112" i="9"/>
  <c r="E112" i="9" s="1"/>
  <c r="C144" i="9"/>
  <c r="E144" i="9" s="1"/>
  <c r="C100" i="9"/>
  <c r="E100" i="9" s="1"/>
  <c r="C56" i="9"/>
  <c r="E56" i="9" s="1"/>
  <c r="C205" i="8"/>
  <c r="C201" i="8"/>
  <c r="C179" i="8"/>
  <c r="E179" i="8" s="1"/>
  <c r="C79" i="8"/>
  <c r="E79" i="8" s="1"/>
  <c r="C196" i="17"/>
  <c r="E196" i="17" s="1"/>
  <c r="C152" i="17"/>
  <c r="E152" i="17" s="1"/>
  <c r="C162" i="17"/>
  <c r="C140" i="17"/>
  <c r="E140" i="17" s="1"/>
  <c r="C194" i="17"/>
  <c r="E194" i="17" s="1"/>
  <c r="C172" i="17"/>
  <c r="E172" i="17" s="1"/>
  <c r="C128" i="17"/>
  <c r="E128" i="17" s="1"/>
  <c r="C160" i="17"/>
  <c r="C138" i="17"/>
  <c r="E138" i="17" s="1"/>
  <c r="C192" i="17"/>
  <c r="E192" i="17" s="1"/>
  <c r="C170" i="17"/>
  <c r="E170" i="17" s="1"/>
  <c r="C158" i="17"/>
  <c r="C190" i="17"/>
  <c r="E190" i="17" s="1"/>
  <c r="C168" i="17"/>
  <c r="E168" i="17" s="1"/>
  <c r="B145" i="17"/>
  <c r="B133" i="17"/>
  <c r="B100" i="17"/>
  <c r="C56" i="17"/>
  <c r="E56" i="17" s="1"/>
  <c r="BY15" i="10"/>
  <c r="C196" i="10"/>
  <c r="CE14" i="10"/>
  <c r="C206" i="10"/>
  <c r="BG14" i="10"/>
  <c r="C162" i="10"/>
  <c r="E162" i="10" s="1"/>
  <c r="BY13" i="10"/>
  <c r="C194" i="10"/>
  <c r="CK11" i="10"/>
  <c r="C214" i="10"/>
  <c r="W10" i="10"/>
  <c r="C92" i="10"/>
  <c r="E92" i="10" s="1"/>
  <c r="B178" i="7"/>
  <c r="B102" i="54"/>
  <c r="I183" i="21"/>
  <c r="I179" i="21"/>
  <c r="I180" i="21"/>
  <c r="C217" i="21"/>
  <c r="C63" i="21"/>
  <c r="E63" i="21" s="1"/>
  <c r="C183" i="21"/>
  <c r="C139" i="21"/>
  <c r="E139" i="21" s="1"/>
  <c r="C117" i="21"/>
  <c r="E117" i="21" s="1"/>
  <c r="C73" i="21"/>
  <c r="E73" i="21" s="1"/>
  <c r="C191" i="21"/>
  <c r="C147" i="21"/>
  <c r="E147" i="21" s="1"/>
  <c r="C81" i="21"/>
  <c r="E81" i="21" s="1"/>
  <c r="C201" i="21"/>
  <c r="C179" i="21"/>
  <c r="C157" i="21"/>
  <c r="C135" i="21"/>
  <c r="E135" i="21" s="1"/>
  <c r="C91" i="21"/>
  <c r="E91" i="21" s="1"/>
  <c r="C167" i="21"/>
  <c r="C123" i="21"/>
  <c r="E123" i="21" s="1"/>
  <c r="AO16" i="21"/>
  <c r="C122" i="21"/>
  <c r="E122" i="21" s="1"/>
  <c r="I160" i="11"/>
  <c r="I156" i="11"/>
  <c r="I216" i="24"/>
  <c r="I212" i="24"/>
  <c r="I205" i="7"/>
  <c r="I203" i="7"/>
  <c r="I201" i="7"/>
  <c r="I172" i="14"/>
  <c r="I170" i="14"/>
  <c r="I168" i="14"/>
  <c r="I216" i="51"/>
  <c r="I214" i="51"/>
  <c r="I212" i="51"/>
  <c r="B200" i="54"/>
  <c r="B178" i="54"/>
  <c r="B158" i="54"/>
  <c r="B156" i="54"/>
  <c r="B134" i="54"/>
  <c r="B112" i="54"/>
  <c r="B90" i="54"/>
  <c r="B70" i="54"/>
  <c r="B68" i="54"/>
  <c r="C195" i="21"/>
  <c r="I194" i="21"/>
  <c r="I190" i="21"/>
  <c r="B157" i="41"/>
  <c r="C190" i="20"/>
  <c r="C152" i="20"/>
  <c r="E152" i="20" s="1"/>
  <c r="C150" i="20"/>
  <c r="E150" i="20" s="1"/>
  <c r="C148" i="20"/>
  <c r="E148" i="20" s="1"/>
  <c r="C146" i="20"/>
  <c r="E146" i="20" s="1"/>
  <c r="C140" i="20"/>
  <c r="C138" i="20"/>
  <c r="C136" i="20"/>
  <c r="C134" i="20"/>
  <c r="C108" i="20"/>
  <c r="E108" i="20" s="1"/>
  <c r="C94" i="20"/>
  <c r="E94" i="20" s="1"/>
  <c r="C92" i="20"/>
  <c r="E92" i="20" s="1"/>
  <c r="C193" i="13"/>
  <c r="C185" i="13"/>
  <c r="E185" i="13" s="1"/>
  <c r="C183" i="13"/>
  <c r="E183" i="13" s="1"/>
  <c r="C181" i="13"/>
  <c r="E181" i="13" s="1"/>
  <c r="C179" i="13"/>
  <c r="E179" i="13" s="1"/>
  <c r="C149" i="13"/>
  <c r="E149" i="13" s="1"/>
  <c r="C141" i="13"/>
  <c r="E141" i="13" s="1"/>
  <c r="C137" i="13"/>
  <c r="E137" i="13" s="1"/>
  <c r="C105" i="13"/>
  <c r="E105" i="13" s="1"/>
  <c r="C101" i="13"/>
  <c r="E101" i="13" s="1"/>
  <c r="C95" i="13"/>
  <c r="E95" i="13" s="1"/>
  <c r="C75" i="13"/>
  <c r="E75" i="13" s="1"/>
  <c r="C71" i="13"/>
  <c r="E71" i="13" s="1"/>
  <c r="C61" i="13"/>
  <c r="E61" i="13" s="1"/>
  <c r="B134" i="13"/>
  <c r="B155" i="29"/>
  <c r="C149" i="29"/>
  <c r="C218" i="12"/>
  <c r="C210" i="12"/>
  <c r="C200" i="12"/>
  <c r="C180" i="12"/>
  <c r="E180" i="12" s="1"/>
  <c r="C126" i="12"/>
  <c r="E126" i="12" s="1"/>
  <c r="C116" i="12"/>
  <c r="C104" i="12"/>
  <c r="E104" i="12" s="1"/>
  <c r="C96" i="12"/>
  <c r="E96" i="12" s="1"/>
  <c r="C216" i="11"/>
  <c r="C194" i="11"/>
  <c r="C162" i="11"/>
  <c r="C152" i="11"/>
  <c r="C108" i="11"/>
  <c r="C86" i="11"/>
  <c r="E86" i="11" s="1"/>
  <c r="C118" i="41"/>
  <c r="C74" i="41"/>
  <c r="C60" i="41"/>
  <c r="C108" i="8"/>
  <c r="E108" i="8" s="1"/>
  <c r="C140" i="10"/>
  <c r="E140" i="10" s="1"/>
  <c r="C138" i="10"/>
  <c r="E138" i="10" s="1"/>
  <c r="C118" i="10"/>
  <c r="E118" i="10" s="1"/>
  <c r="C104" i="10"/>
  <c r="E104" i="10" s="1"/>
  <c r="B89" i="10"/>
  <c r="C161" i="21"/>
  <c r="C151" i="21"/>
  <c r="E151" i="21" s="1"/>
  <c r="C127" i="21"/>
  <c r="E127" i="21" s="1"/>
  <c r="C113" i="21"/>
  <c r="E113" i="21" s="1"/>
  <c r="C107" i="21"/>
  <c r="E107" i="21" s="1"/>
  <c r="C103" i="21"/>
  <c r="E103" i="21" s="1"/>
  <c r="C95" i="21"/>
  <c r="E95" i="21" s="1"/>
  <c r="C85" i="21"/>
  <c r="E85" i="21" s="1"/>
  <c r="C69" i="21"/>
  <c r="E69" i="21" s="1"/>
  <c r="C57" i="21"/>
  <c r="E57" i="21" s="1"/>
  <c r="C185" i="20"/>
  <c r="E185" i="20" s="1"/>
  <c r="C163" i="20"/>
  <c r="E163" i="20" s="1"/>
  <c r="C162" i="20"/>
  <c r="E162" i="20" s="1"/>
  <c r="C161" i="20"/>
  <c r="E161" i="20" s="1"/>
  <c r="C160" i="20"/>
  <c r="E160" i="20" s="1"/>
  <c r="C159" i="20"/>
  <c r="E159" i="20" s="1"/>
  <c r="C158" i="20"/>
  <c r="E158" i="20" s="1"/>
  <c r="I160" i="20" s="1"/>
  <c r="C130" i="20"/>
  <c r="E130" i="20" s="1"/>
  <c r="C129" i="20"/>
  <c r="E129" i="20" s="1"/>
  <c r="C128" i="20"/>
  <c r="E128" i="20" s="1"/>
  <c r="C127" i="20"/>
  <c r="E127" i="20" s="1"/>
  <c r="C126" i="20"/>
  <c r="E126" i="20" s="1"/>
  <c r="C124" i="20"/>
  <c r="E124" i="20" s="1"/>
  <c r="C119" i="20"/>
  <c r="E119" i="20" s="1"/>
  <c r="C118" i="20"/>
  <c r="E118" i="20" s="1"/>
  <c r="C117" i="20"/>
  <c r="E117" i="20" s="1"/>
  <c r="C116" i="20"/>
  <c r="E116" i="20" s="1"/>
  <c r="C115" i="20"/>
  <c r="E115" i="20" s="1"/>
  <c r="C114" i="20"/>
  <c r="E114" i="20" s="1"/>
  <c r="C106" i="20"/>
  <c r="E106" i="20" s="1"/>
  <c r="C105" i="20"/>
  <c r="E105" i="20" s="1"/>
  <c r="C104" i="20"/>
  <c r="E104" i="20" s="1"/>
  <c r="C102" i="20"/>
  <c r="E102" i="20" s="1"/>
  <c r="C97" i="20"/>
  <c r="E97" i="20" s="1"/>
  <c r="C96" i="20"/>
  <c r="E96" i="20" s="1"/>
  <c r="C86" i="20"/>
  <c r="E86" i="20" s="1"/>
  <c r="C85" i="20"/>
  <c r="E85" i="20" s="1"/>
  <c r="C84" i="20"/>
  <c r="E84" i="20" s="1"/>
  <c r="C130" i="13"/>
  <c r="E130" i="13" s="1"/>
  <c r="C128" i="13"/>
  <c r="E128" i="13" s="1"/>
  <c r="B68" i="13"/>
  <c r="C105" i="29"/>
  <c r="E105" i="29" s="1"/>
  <c r="C70" i="29"/>
  <c r="E70" i="29" s="1"/>
  <c r="C56" i="29"/>
  <c r="C130" i="12"/>
  <c r="E130" i="12" s="1"/>
  <c r="C172" i="11"/>
  <c r="E172" i="11" s="1"/>
  <c r="C150" i="11"/>
  <c r="C138" i="11"/>
  <c r="E138" i="11" s="1"/>
  <c r="C130" i="11"/>
  <c r="E130" i="11" s="1"/>
  <c r="C126" i="11"/>
  <c r="E126" i="11" s="1"/>
  <c r="C118" i="11"/>
  <c r="E118" i="11" s="1"/>
  <c r="C114" i="11"/>
  <c r="E114" i="11" s="1"/>
  <c r="C106" i="11"/>
  <c r="C102" i="11"/>
  <c r="C96" i="11"/>
  <c r="C92" i="11"/>
  <c r="C72" i="11"/>
  <c r="E72" i="11" s="1"/>
  <c r="C68" i="11"/>
  <c r="E68" i="11" s="1"/>
  <c r="C60" i="11"/>
  <c r="C73" i="24"/>
  <c r="E73" i="24" s="1"/>
  <c r="C61" i="24"/>
  <c r="E61" i="24" s="1"/>
  <c r="K16" i="24"/>
  <c r="C69" i="24"/>
  <c r="E69" i="24" s="1"/>
  <c r="C57" i="24"/>
  <c r="E57" i="24" s="1"/>
  <c r="E16" i="24"/>
  <c r="C56" i="24"/>
  <c r="E56" i="24" s="1"/>
  <c r="BG15" i="10"/>
  <c r="C163" i="10"/>
  <c r="E163" i="10" s="1"/>
  <c r="AU15" i="10"/>
  <c r="C141" i="10"/>
  <c r="E141" i="10" s="1"/>
  <c r="BS13" i="10"/>
  <c r="C183" i="10"/>
  <c r="E183" i="10" s="1"/>
  <c r="W13" i="10"/>
  <c r="C95" i="10"/>
  <c r="E95" i="10" s="1"/>
  <c r="CK12" i="10"/>
  <c r="C215" i="10"/>
  <c r="BM12" i="10"/>
  <c r="C171" i="10"/>
  <c r="E171" i="10" s="1"/>
  <c r="BA12" i="10"/>
  <c r="C149" i="10"/>
  <c r="E149" i="10" s="1"/>
  <c r="AO12" i="10"/>
  <c r="C127" i="10"/>
  <c r="E127" i="10" s="1"/>
  <c r="CE11" i="10"/>
  <c r="C203" i="10"/>
  <c r="AI11" i="10"/>
  <c r="C115" i="10"/>
  <c r="E115" i="10" s="1"/>
  <c r="CK10" i="10"/>
  <c r="C213" i="10"/>
  <c r="BY10" i="10"/>
  <c r="C191" i="10"/>
  <c r="AC10" i="10"/>
  <c r="C103" i="10"/>
  <c r="E103" i="10" s="1"/>
  <c r="BS9" i="10"/>
  <c r="C179" i="10"/>
  <c r="E179" i="10" s="1"/>
  <c r="B168" i="10"/>
  <c r="AC9" i="10"/>
  <c r="C102" i="10"/>
  <c r="E102" i="10" s="1"/>
  <c r="E9" i="10"/>
  <c r="C58" i="10"/>
  <c r="E58" i="10" s="1"/>
  <c r="CE8" i="10"/>
  <c r="C200" i="10"/>
  <c r="BS8" i="10"/>
  <c r="C178" i="10"/>
  <c r="E178" i="10" s="1"/>
  <c r="BG8" i="10"/>
  <c r="C156" i="10"/>
  <c r="E156" i="10" s="1"/>
  <c r="AU8" i="10"/>
  <c r="C134" i="10"/>
  <c r="E134" i="10" s="1"/>
  <c r="CK7" i="10"/>
  <c r="C210" i="10"/>
  <c r="BA7" i="10"/>
  <c r="C144" i="10"/>
  <c r="E144" i="10" s="1"/>
  <c r="C216" i="9"/>
  <c r="C204" i="9"/>
  <c r="C184" i="9"/>
  <c r="E184" i="9" s="1"/>
  <c r="C182" i="9"/>
  <c r="E182" i="9" s="1"/>
  <c r="C170" i="9"/>
  <c r="E170" i="9" s="1"/>
  <c r="C168" i="9"/>
  <c r="E168" i="9" s="1"/>
  <c r="I171" i="9" s="1"/>
  <c r="C160" i="9"/>
  <c r="E160" i="9" s="1"/>
  <c r="C158" i="9"/>
  <c r="E158" i="9" s="1"/>
  <c r="C156" i="9"/>
  <c r="E156" i="9" s="1"/>
  <c r="B155" i="9"/>
  <c r="B144" i="9"/>
  <c r="C138" i="9"/>
  <c r="E138" i="9" s="1"/>
  <c r="C136" i="9"/>
  <c r="E136" i="9" s="1"/>
  <c r="C130" i="9"/>
  <c r="E130" i="9" s="1"/>
  <c r="C118" i="9"/>
  <c r="E118" i="9" s="1"/>
  <c r="C114" i="9"/>
  <c r="E114" i="9" s="1"/>
  <c r="C104" i="9"/>
  <c r="E104" i="9" s="1"/>
  <c r="B100" i="9"/>
  <c r="C94" i="9"/>
  <c r="E94" i="9" s="1"/>
  <c r="C74" i="9"/>
  <c r="E74" i="9" s="1"/>
  <c r="C60" i="9"/>
  <c r="E60" i="9" s="1"/>
  <c r="C218" i="8"/>
  <c r="C212" i="8"/>
  <c r="C206" i="8"/>
  <c r="C204" i="8"/>
  <c r="B199" i="8"/>
  <c r="C196" i="8"/>
  <c r="C192" i="8"/>
  <c r="B188" i="8"/>
  <c r="C184" i="8"/>
  <c r="E184" i="8" s="1"/>
  <c r="C182" i="8"/>
  <c r="E182" i="8" s="1"/>
  <c r="C180" i="8"/>
  <c r="E180" i="8" s="1"/>
  <c r="C172" i="8"/>
  <c r="C168" i="8"/>
  <c r="C162" i="8"/>
  <c r="E162" i="8" s="1"/>
  <c r="C158" i="8"/>
  <c r="E158" i="8" s="1"/>
  <c r="C150" i="8"/>
  <c r="E150" i="8" s="1"/>
  <c r="C146" i="8"/>
  <c r="E146" i="8" s="1"/>
  <c r="C138" i="8"/>
  <c r="E138" i="8" s="1"/>
  <c r="C136" i="8"/>
  <c r="E136" i="8" s="1"/>
  <c r="C128" i="8"/>
  <c r="E128" i="8" s="1"/>
  <c r="C126" i="8"/>
  <c r="E126" i="8" s="1"/>
  <c r="C124" i="8"/>
  <c r="E124" i="8" s="1"/>
  <c r="C114" i="8"/>
  <c r="E114" i="8" s="1"/>
  <c r="C104" i="8"/>
  <c r="E104" i="8" s="1"/>
  <c r="C96" i="8"/>
  <c r="E96" i="8" s="1"/>
  <c r="C72" i="8"/>
  <c r="E72" i="8" s="1"/>
  <c r="B188" i="18"/>
  <c r="B166" i="18"/>
  <c r="C157" i="18"/>
  <c r="B156" i="18"/>
  <c r="B155" i="18"/>
  <c r="B133" i="18"/>
  <c r="C214" i="17"/>
  <c r="C212" i="17"/>
  <c r="C206" i="17"/>
  <c r="C204" i="17"/>
  <c r="C202" i="17"/>
  <c r="C200" i="17"/>
  <c r="B189" i="17"/>
  <c r="B188" i="17"/>
  <c r="C184" i="17"/>
  <c r="E184" i="17" s="1"/>
  <c r="C182" i="17"/>
  <c r="E182" i="17" s="1"/>
  <c r="C180" i="17"/>
  <c r="E180" i="17" s="1"/>
  <c r="C178" i="17"/>
  <c r="E178" i="17" s="1"/>
  <c r="C174" i="17"/>
  <c r="E174" i="17" s="1"/>
  <c r="I171" i="17" s="1"/>
  <c r="C156" i="17"/>
  <c r="C150" i="17"/>
  <c r="E150" i="17" s="1"/>
  <c r="C148" i="17"/>
  <c r="E148" i="17" s="1"/>
  <c r="C146" i="17"/>
  <c r="E146" i="17" s="1"/>
  <c r="C136" i="17"/>
  <c r="E136" i="17" s="1"/>
  <c r="C126" i="17"/>
  <c r="E126" i="17" s="1"/>
  <c r="C124" i="17"/>
  <c r="E124" i="17" s="1"/>
  <c r="C123" i="17"/>
  <c r="E123" i="17" s="1"/>
  <c r="C114" i="17"/>
  <c r="C101" i="17"/>
  <c r="C84" i="17"/>
  <c r="E84" i="17" s="1"/>
  <c r="C82" i="17"/>
  <c r="E82" i="17" s="1"/>
  <c r="C80" i="17"/>
  <c r="E80" i="17" s="1"/>
  <c r="C79" i="17"/>
  <c r="E79" i="17" s="1"/>
  <c r="C64" i="17"/>
  <c r="E64" i="17" s="1"/>
  <c r="C62" i="17"/>
  <c r="E62" i="17" s="1"/>
  <c r="C60" i="17"/>
  <c r="E60" i="17" s="1"/>
  <c r="C58" i="17"/>
  <c r="E58" i="17" s="1"/>
  <c r="C207" i="10"/>
  <c r="C205" i="10"/>
  <c r="C188" i="10"/>
  <c r="C169" i="10"/>
  <c r="E169" i="10" s="1"/>
  <c r="C151" i="10"/>
  <c r="E151" i="10" s="1"/>
  <c r="C105" i="10"/>
  <c r="E105" i="10" s="1"/>
  <c r="C78" i="10"/>
  <c r="E78" i="10" s="1"/>
  <c r="C71" i="10"/>
  <c r="E71" i="10" s="1"/>
  <c r="C68" i="10"/>
  <c r="E68" i="10" s="1"/>
  <c r="C207" i="7"/>
  <c r="C141" i="7"/>
  <c r="E141" i="7" s="1"/>
  <c r="C183" i="7"/>
  <c r="E183" i="7" s="1"/>
  <c r="C73" i="7"/>
  <c r="E73" i="7" s="1"/>
  <c r="C193" i="7"/>
  <c r="C171" i="7"/>
  <c r="E171" i="7" s="1"/>
  <c r="C213" i="7"/>
  <c r="C147" i="7"/>
  <c r="E147" i="7" s="1"/>
  <c r="C125" i="7"/>
  <c r="E125" i="7" s="1"/>
  <c r="C103" i="7"/>
  <c r="E103" i="7" s="1"/>
  <c r="C59" i="7"/>
  <c r="E59" i="7" s="1"/>
  <c r="C157" i="7"/>
  <c r="E157" i="7" s="1"/>
  <c r="B212" i="7"/>
  <c r="B211" i="7"/>
  <c r="B210" i="7"/>
  <c r="B156" i="7"/>
  <c r="B155" i="7"/>
  <c r="B144" i="7"/>
  <c r="B133" i="7"/>
  <c r="B111" i="7"/>
  <c r="C166" i="14"/>
  <c r="C160" i="14"/>
  <c r="E160" i="14" s="1"/>
  <c r="C158" i="14"/>
  <c r="E158" i="14" s="1"/>
  <c r="C155" i="14"/>
  <c r="E155" i="14" s="1"/>
  <c r="C152" i="14"/>
  <c r="E152" i="14" s="1"/>
  <c r="C146" i="14"/>
  <c r="E146" i="14" s="1"/>
  <c r="C124" i="14"/>
  <c r="E124" i="14" s="1"/>
  <c r="C122" i="14"/>
  <c r="E122" i="14" s="1"/>
  <c r="I205" i="24"/>
  <c r="I201" i="24"/>
  <c r="I203" i="24"/>
  <c r="I215" i="9"/>
  <c r="I213" i="9"/>
  <c r="I211" i="9"/>
  <c r="I216" i="9"/>
  <c r="I214" i="9"/>
  <c r="I212" i="9"/>
  <c r="I172" i="9"/>
  <c r="B68" i="9"/>
  <c r="B150" i="20"/>
  <c r="B73" i="10"/>
  <c r="B130" i="12"/>
  <c r="B105" i="20"/>
  <c r="B149" i="12"/>
  <c r="B215" i="8"/>
  <c r="B59" i="11"/>
  <c r="B104" i="41"/>
  <c r="B114" i="12"/>
  <c r="B158" i="21"/>
  <c r="I204" i="9"/>
  <c r="I202" i="9"/>
  <c r="I200" i="9"/>
  <c r="I205" i="9"/>
  <c r="I203" i="9"/>
  <c r="I201" i="9"/>
  <c r="I193" i="9"/>
  <c r="I191" i="9"/>
  <c r="I189" i="9"/>
  <c r="I194" i="9"/>
  <c r="I192" i="9"/>
  <c r="I190" i="9"/>
  <c r="B146" i="51"/>
  <c r="E59" i="13"/>
  <c r="C74" i="11"/>
  <c r="E74" i="11" s="1"/>
  <c r="C62" i="11"/>
  <c r="C84" i="24"/>
  <c r="E84" i="24" s="1"/>
  <c r="C74" i="24"/>
  <c r="E74" i="24" s="1"/>
  <c r="C60" i="24"/>
  <c r="E60" i="24" s="1"/>
  <c r="C97" i="9"/>
  <c r="E97" i="9" s="1"/>
  <c r="C96" i="9"/>
  <c r="E96" i="9" s="1"/>
  <c r="C86" i="9"/>
  <c r="E86" i="9" s="1"/>
  <c r="C85" i="9"/>
  <c r="E85" i="9" s="1"/>
  <c r="C84" i="9"/>
  <c r="E84" i="9" s="1"/>
  <c r="C184" i="18"/>
  <c r="E184" i="18" s="1"/>
  <c r="C160" i="18"/>
  <c r="C108" i="18"/>
  <c r="C82" i="18"/>
  <c r="E82" i="18" s="1"/>
  <c r="C130" i="17"/>
  <c r="E130" i="17" s="1"/>
  <c r="C129" i="17"/>
  <c r="E129" i="17" s="1"/>
  <c r="C119" i="17"/>
  <c r="C118" i="17"/>
  <c r="C117" i="17"/>
  <c r="C116" i="17"/>
  <c r="C102" i="17"/>
  <c r="C96" i="17"/>
  <c r="E96" i="17" s="1"/>
  <c r="C95" i="17"/>
  <c r="E95" i="17" s="1"/>
  <c r="C94" i="17"/>
  <c r="E94" i="17" s="1"/>
  <c r="C93" i="17"/>
  <c r="E93" i="17" s="1"/>
  <c r="C92" i="17"/>
  <c r="E92" i="17" s="1"/>
  <c r="C91" i="17"/>
  <c r="E91" i="17" s="1"/>
  <c r="C90" i="17"/>
  <c r="E90" i="17" s="1"/>
  <c r="C86" i="17"/>
  <c r="E86" i="17" s="1"/>
  <c r="C78" i="17"/>
  <c r="E78" i="17" s="1"/>
  <c r="C75" i="17"/>
  <c r="E75" i="17" s="1"/>
  <c r="C74" i="17"/>
  <c r="E74" i="17" s="1"/>
  <c r="C73" i="17"/>
  <c r="E73" i="17" s="1"/>
  <c r="C72" i="17"/>
  <c r="E72" i="17" s="1"/>
  <c r="C71" i="17"/>
  <c r="E71" i="17" s="1"/>
  <c r="C70" i="17"/>
  <c r="E70" i="17" s="1"/>
  <c r="C145" i="7"/>
  <c r="E145" i="7" s="1"/>
  <c r="C155" i="7"/>
  <c r="E155" i="7" s="1"/>
  <c r="C133" i="7"/>
  <c r="E133" i="7" s="1"/>
  <c r="C218" i="14"/>
  <c r="C202" i="14"/>
  <c r="C200" i="14"/>
  <c r="C190" i="14"/>
  <c r="C174" i="14"/>
  <c r="C170" i="14"/>
  <c r="C168" i="14"/>
  <c r="C145" i="14"/>
  <c r="E145" i="14" s="1"/>
  <c r="C144" i="14"/>
  <c r="E144" i="14" s="1"/>
  <c r="C116" i="14"/>
  <c r="E116" i="14" s="1"/>
  <c r="B134" i="11"/>
  <c r="B188" i="21"/>
  <c r="B177" i="21"/>
  <c r="B166" i="21"/>
  <c r="B155" i="21"/>
  <c r="C150" i="21"/>
  <c r="E150" i="21" s="1"/>
  <c r="B144" i="21"/>
  <c r="B133" i="21"/>
  <c r="C130" i="21"/>
  <c r="E130" i="21" s="1"/>
  <c r="C102" i="21"/>
  <c r="E102" i="21" s="1"/>
  <c r="CI16" i="21"/>
  <c r="BQ16" i="21"/>
  <c r="BK16" i="21"/>
  <c r="U16" i="21"/>
  <c r="C210" i="20"/>
  <c r="C177" i="20"/>
  <c r="E177" i="20" s="1"/>
  <c r="I182" i="20" s="1"/>
  <c r="C155" i="20"/>
  <c r="E155" i="20" s="1"/>
  <c r="C133" i="20"/>
  <c r="C122" i="20"/>
  <c r="E122" i="20" s="1"/>
  <c r="C112" i="20"/>
  <c r="E112" i="20" s="1"/>
  <c r="C100" i="20"/>
  <c r="E100" i="20" s="1"/>
  <c r="C90" i="20"/>
  <c r="E90" i="20" s="1"/>
  <c r="B210" i="13"/>
  <c r="B199" i="13"/>
  <c r="C189" i="13"/>
  <c r="B188" i="13"/>
  <c r="B177" i="13"/>
  <c r="C162" i="13"/>
  <c r="E162" i="13" s="1"/>
  <c r="C160" i="13"/>
  <c r="E160" i="13" s="1"/>
  <c r="C158" i="13"/>
  <c r="E158" i="13" s="1"/>
  <c r="C145" i="13"/>
  <c r="E145" i="13" s="1"/>
  <c r="C144" i="13"/>
  <c r="E144" i="13" s="1"/>
  <c r="C133" i="13"/>
  <c r="E133" i="13" s="1"/>
  <c r="C100" i="13"/>
  <c r="E100" i="13" s="1"/>
  <c r="C89" i="13"/>
  <c r="E89" i="13" s="1"/>
  <c r="C69" i="13"/>
  <c r="E69" i="13" s="1"/>
  <c r="C57" i="13"/>
  <c r="E57" i="13" s="1"/>
  <c r="C214" i="29"/>
  <c r="B199" i="29"/>
  <c r="C85" i="29"/>
  <c r="C62" i="29"/>
  <c r="C174" i="12"/>
  <c r="E174" i="12" s="1"/>
  <c r="C170" i="12"/>
  <c r="E170" i="12" s="1"/>
  <c r="C166" i="12"/>
  <c r="E166" i="12" s="1"/>
  <c r="I171" i="12" s="1"/>
  <c r="C160" i="12"/>
  <c r="E160" i="12" s="1"/>
  <c r="C156" i="12"/>
  <c r="E156" i="12" s="1"/>
  <c r="C148" i="12"/>
  <c r="E148" i="12" s="1"/>
  <c r="C140" i="12"/>
  <c r="E140" i="12" s="1"/>
  <c r="C136" i="12"/>
  <c r="E136" i="12" s="1"/>
  <c r="C64" i="11"/>
  <c r="E64" i="11" s="1"/>
  <c r="E60" i="11"/>
  <c r="C58" i="11"/>
  <c r="E58" i="11" s="1"/>
  <c r="C57" i="11"/>
  <c r="E57" i="11" s="1"/>
  <c r="O16" i="11"/>
  <c r="C151" i="41"/>
  <c r="C141" i="41"/>
  <c r="C139" i="41"/>
  <c r="C129" i="41"/>
  <c r="C127" i="41"/>
  <c r="C103" i="41"/>
  <c r="C75" i="41"/>
  <c r="C73" i="41"/>
  <c r="C71" i="41"/>
  <c r="C69" i="41"/>
  <c r="C56" i="41"/>
  <c r="C62" i="24"/>
  <c r="E62" i="24" s="1"/>
  <c r="AM16" i="18"/>
  <c r="C57" i="17"/>
  <c r="E57" i="17" s="1"/>
  <c r="C73" i="10"/>
  <c r="E73" i="10" s="1"/>
  <c r="C61" i="10"/>
  <c r="E61" i="10" s="1"/>
  <c r="C59" i="10"/>
  <c r="E59" i="10" s="1"/>
  <c r="C119" i="7"/>
  <c r="E119" i="7" s="1"/>
  <c r="C97" i="7"/>
  <c r="E97" i="7" s="1"/>
  <c r="C69" i="7"/>
  <c r="E69" i="7" s="1"/>
  <c r="C61" i="7"/>
  <c r="E61" i="7" s="1"/>
  <c r="C57" i="7"/>
  <c r="E57" i="7" s="1"/>
  <c r="C130" i="14"/>
  <c r="E130" i="14" s="1"/>
  <c r="B179" i="14"/>
  <c r="B136" i="51"/>
  <c r="B125" i="51"/>
  <c r="B102" i="51"/>
  <c r="B80" i="51"/>
  <c r="B70" i="51"/>
  <c r="B58" i="51"/>
  <c r="I170" i="21"/>
  <c r="I171" i="21"/>
  <c r="I167" i="21"/>
  <c r="I172" i="21"/>
  <c r="I168" i="21"/>
  <c r="I169" i="21"/>
  <c r="CE16" i="21"/>
  <c r="BS16" i="21"/>
  <c r="BG16" i="21"/>
  <c r="AI16" i="21"/>
  <c r="K16" i="21"/>
  <c r="B58" i="21"/>
  <c r="I192" i="13"/>
  <c r="I193" i="13"/>
  <c r="I189" i="13"/>
  <c r="I194" i="13"/>
  <c r="I190" i="13"/>
  <c r="I191" i="13"/>
  <c r="I115" i="29"/>
  <c r="I117" i="29"/>
  <c r="I113" i="29"/>
  <c r="I62" i="29"/>
  <c r="I58" i="29"/>
  <c r="I60" i="29"/>
  <c r="I214" i="21"/>
  <c r="I215" i="21"/>
  <c r="I211" i="21"/>
  <c r="I216" i="21"/>
  <c r="I212" i="21"/>
  <c r="I213" i="21"/>
  <c r="I205" i="21"/>
  <c r="I201" i="21"/>
  <c r="I202" i="21"/>
  <c r="I203" i="21"/>
  <c r="I204" i="21"/>
  <c r="I200" i="21"/>
  <c r="BY16" i="21"/>
  <c r="BM16" i="21"/>
  <c r="BA16" i="21"/>
  <c r="AC16" i="21"/>
  <c r="E16" i="21"/>
  <c r="CK16" i="21"/>
  <c r="B134" i="20"/>
  <c r="B123" i="20"/>
  <c r="I214" i="13"/>
  <c r="I215" i="13"/>
  <c r="I211" i="13"/>
  <c r="I216" i="13"/>
  <c r="I212" i="13"/>
  <c r="I213" i="13"/>
  <c r="I203" i="13"/>
  <c r="I204" i="13"/>
  <c r="I200" i="13"/>
  <c r="I205" i="13"/>
  <c r="I201" i="13"/>
  <c r="I202" i="13"/>
  <c r="I137" i="29"/>
  <c r="I139" i="29"/>
  <c r="I135" i="29"/>
  <c r="I128" i="29"/>
  <c r="I124" i="29"/>
  <c r="I126" i="29"/>
  <c r="I93" i="29"/>
  <c r="I95" i="29"/>
  <c r="I91" i="29"/>
  <c r="I84" i="29"/>
  <c r="I80" i="29"/>
  <c r="I82" i="29"/>
  <c r="I214" i="12"/>
  <c r="I216" i="12"/>
  <c r="I212" i="12"/>
  <c r="I205" i="12"/>
  <c r="I201" i="12"/>
  <c r="I203" i="12"/>
  <c r="I192" i="12"/>
  <c r="I194" i="12"/>
  <c r="I190" i="12"/>
  <c r="I117" i="12"/>
  <c r="I113" i="12"/>
  <c r="I115" i="12"/>
  <c r="B190" i="54"/>
  <c r="B88" i="52"/>
  <c r="B110" i="52"/>
  <c r="B133" i="52"/>
  <c r="B176" i="52"/>
  <c r="B198" i="52"/>
  <c r="B221" i="52"/>
  <c r="B135" i="51"/>
  <c r="C215" i="21"/>
  <c r="C211" i="21"/>
  <c r="C207" i="21"/>
  <c r="C203" i="21"/>
  <c r="C199" i="21"/>
  <c r="C193" i="21"/>
  <c r="C189" i="21"/>
  <c r="C185" i="21"/>
  <c r="C181" i="21"/>
  <c r="C177" i="21"/>
  <c r="C173" i="21"/>
  <c r="C169" i="21"/>
  <c r="C163" i="21"/>
  <c r="C159" i="21"/>
  <c r="C152" i="21"/>
  <c r="E152" i="21" s="1"/>
  <c r="C149" i="21"/>
  <c r="E149" i="21" s="1"/>
  <c r="C148" i="21"/>
  <c r="E148" i="21" s="1"/>
  <c r="C145" i="21"/>
  <c r="E145" i="21" s="1"/>
  <c r="C141" i="21"/>
  <c r="E141" i="21" s="1"/>
  <c r="C137" i="21"/>
  <c r="E137" i="21" s="1"/>
  <c r="C133" i="21"/>
  <c r="E133" i="21" s="1"/>
  <c r="C129" i="21"/>
  <c r="E129" i="21" s="1"/>
  <c r="C128" i="21"/>
  <c r="E128" i="21" s="1"/>
  <c r="C125" i="21"/>
  <c r="E125" i="21" s="1"/>
  <c r="C124" i="21"/>
  <c r="E124" i="21" s="1"/>
  <c r="C119" i="21"/>
  <c r="E119" i="21" s="1"/>
  <c r="C115" i="21"/>
  <c r="E115" i="21" s="1"/>
  <c r="C108" i="21"/>
  <c r="E108" i="21" s="1"/>
  <c r="C105" i="21"/>
  <c r="E105" i="21" s="1"/>
  <c r="C104" i="21"/>
  <c r="E104" i="21" s="1"/>
  <c r="C101" i="21"/>
  <c r="E101" i="21" s="1"/>
  <c r="C97" i="21"/>
  <c r="E97" i="21" s="1"/>
  <c r="C93" i="21"/>
  <c r="E93" i="21" s="1"/>
  <c r="C89" i="21"/>
  <c r="E89" i="21" s="1"/>
  <c r="C83" i="21"/>
  <c r="E83" i="21" s="1"/>
  <c r="C79" i="21"/>
  <c r="E79" i="21" s="1"/>
  <c r="C75" i="21"/>
  <c r="E75" i="21" s="1"/>
  <c r="C71" i="21"/>
  <c r="E71" i="21" s="1"/>
  <c r="C61" i="21"/>
  <c r="E61" i="21" s="1"/>
  <c r="C59" i="21"/>
  <c r="E59" i="21" s="1"/>
  <c r="B57" i="21"/>
  <c r="B199" i="20"/>
  <c r="B188" i="20"/>
  <c r="C178" i="20"/>
  <c r="E178" i="20" s="1"/>
  <c r="B177" i="20"/>
  <c r="B166" i="20"/>
  <c r="C156" i="20"/>
  <c r="E156" i="20" s="1"/>
  <c r="B133" i="20"/>
  <c r="C123" i="20"/>
  <c r="E123" i="20" s="1"/>
  <c r="B122" i="20"/>
  <c r="C111" i="20"/>
  <c r="E111" i="20" s="1"/>
  <c r="C101" i="20"/>
  <c r="E101" i="20" s="1"/>
  <c r="C80" i="20"/>
  <c r="E80" i="20" s="1"/>
  <c r="C58" i="20"/>
  <c r="E58" i="20" s="1"/>
  <c r="C57" i="20"/>
  <c r="E57" i="20" s="1"/>
  <c r="C218" i="13"/>
  <c r="C216" i="13"/>
  <c r="C214" i="13"/>
  <c r="C212" i="13"/>
  <c r="C206" i="13"/>
  <c r="C204" i="13"/>
  <c r="C202" i="13"/>
  <c r="C200" i="13"/>
  <c r="C172" i="13"/>
  <c r="E172" i="13" s="1"/>
  <c r="C170" i="13"/>
  <c r="E170" i="13" s="1"/>
  <c r="C168" i="13"/>
  <c r="E168" i="13" s="1"/>
  <c r="C166" i="13"/>
  <c r="E166" i="13" s="1"/>
  <c r="C90" i="13"/>
  <c r="E90" i="13" s="1"/>
  <c r="B89" i="13"/>
  <c r="E56" i="13"/>
  <c r="C200" i="29"/>
  <c r="B188" i="29"/>
  <c r="C184" i="29"/>
  <c r="C160" i="29"/>
  <c r="B133" i="29"/>
  <c r="C130" i="29"/>
  <c r="C127" i="29"/>
  <c r="C126" i="29"/>
  <c r="C118" i="29"/>
  <c r="C116" i="29"/>
  <c r="C94" i="29"/>
  <c r="C83" i="29"/>
  <c r="C81" i="29"/>
  <c r="C80" i="29"/>
  <c r="C74" i="29"/>
  <c r="E74" i="29" s="1"/>
  <c r="C72" i="29"/>
  <c r="E72" i="29" s="1"/>
  <c r="C61" i="29"/>
  <c r="C58" i="29"/>
  <c r="C216" i="12"/>
  <c r="C212" i="12"/>
  <c r="C206" i="12"/>
  <c r="C202" i="12"/>
  <c r="C199" i="12"/>
  <c r="C194" i="12"/>
  <c r="C190" i="12"/>
  <c r="C182" i="12"/>
  <c r="E182" i="12" s="1"/>
  <c r="C178" i="12"/>
  <c r="E178" i="12" s="1"/>
  <c r="C177" i="12"/>
  <c r="E177" i="12" s="1"/>
  <c r="C172" i="12"/>
  <c r="E172" i="12" s="1"/>
  <c r="C168" i="12"/>
  <c r="E168" i="12" s="1"/>
  <c r="I170" i="12" s="1"/>
  <c r="C162" i="12"/>
  <c r="E162" i="12" s="1"/>
  <c r="C158" i="12"/>
  <c r="E158" i="12" s="1"/>
  <c r="C155" i="12"/>
  <c r="E155" i="12" s="1"/>
  <c r="C150" i="12"/>
  <c r="E150" i="12" s="1"/>
  <c r="C146" i="12"/>
  <c r="E146" i="12" s="1"/>
  <c r="C138" i="12"/>
  <c r="E138" i="12" s="1"/>
  <c r="C134" i="12"/>
  <c r="E134" i="12" s="1"/>
  <c r="C133" i="12"/>
  <c r="E133" i="12" s="1"/>
  <c r="C128" i="12"/>
  <c r="E128" i="12" s="1"/>
  <c r="C124" i="12"/>
  <c r="E124" i="12" s="1"/>
  <c r="C118" i="12"/>
  <c r="C114" i="12"/>
  <c r="C111" i="12"/>
  <c r="C106" i="12"/>
  <c r="E106" i="12" s="1"/>
  <c r="C102" i="12"/>
  <c r="E102" i="12" s="1"/>
  <c r="C94" i="12"/>
  <c r="E94" i="12" s="1"/>
  <c r="C92" i="12"/>
  <c r="E92" i="12" s="1"/>
  <c r="C72" i="12"/>
  <c r="E72" i="12" s="1"/>
  <c r="C75" i="12"/>
  <c r="E75" i="12" s="1"/>
  <c r="C85" i="12"/>
  <c r="E85" i="12" s="1"/>
  <c r="C83" i="12"/>
  <c r="E83" i="12" s="1"/>
  <c r="C93" i="12"/>
  <c r="E93" i="12" s="1"/>
  <c r="C71" i="12"/>
  <c r="E71" i="12" s="1"/>
  <c r="C81" i="12"/>
  <c r="E81" i="12" s="1"/>
  <c r="C59" i="12"/>
  <c r="C79" i="12"/>
  <c r="E79" i="12" s="1"/>
  <c r="C57" i="12"/>
  <c r="E57" i="12" s="1"/>
  <c r="C63" i="11"/>
  <c r="E63" i="11" s="1"/>
  <c r="AU16" i="21"/>
  <c r="C74" i="12"/>
  <c r="E74" i="12" s="1"/>
  <c r="C70" i="12"/>
  <c r="E70" i="12" s="1"/>
  <c r="C90" i="12"/>
  <c r="E90" i="12" s="1"/>
  <c r="C89" i="12"/>
  <c r="E89" i="12" s="1"/>
  <c r="B56" i="12"/>
  <c r="C85" i="11"/>
  <c r="E85" i="11" s="1"/>
  <c r="E63" i="12"/>
  <c r="C188" i="11"/>
  <c r="C144" i="11"/>
  <c r="C81" i="11"/>
  <c r="E81" i="11" s="1"/>
  <c r="C59" i="11"/>
  <c r="E59" i="11" s="1"/>
  <c r="C207" i="41"/>
  <c r="C205" i="41"/>
  <c r="C203" i="41"/>
  <c r="C201" i="41"/>
  <c r="C195" i="41"/>
  <c r="C191" i="41"/>
  <c r="C188" i="41"/>
  <c r="C163" i="41"/>
  <c r="C161" i="41"/>
  <c r="C159" i="41"/>
  <c r="C157" i="41"/>
  <c r="C149" i="41"/>
  <c r="C144" i="41"/>
  <c r="C134" i="41"/>
  <c r="C122" i="41"/>
  <c r="C119" i="41"/>
  <c r="C117" i="41"/>
  <c r="C115" i="41"/>
  <c r="C113" i="41"/>
  <c r="C107" i="41"/>
  <c r="C105" i="41"/>
  <c r="C91" i="41"/>
  <c r="C81" i="41"/>
  <c r="C78" i="41"/>
  <c r="B68" i="41"/>
  <c r="C217" i="24"/>
  <c r="C207" i="24"/>
  <c r="C195" i="24"/>
  <c r="C185" i="24"/>
  <c r="E185" i="24" s="1"/>
  <c r="C173" i="24"/>
  <c r="E173" i="24" s="1"/>
  <c r="C163" i="24"/>
  <c r="E163" i="24" s="1"/>
  <c r="C159" i="24"/>
  <c r="E159" i="24" s="1"/>
  <c r="I159" i="24" s="1"/>
  <c r="C151" i="24"/>
  <c r="E151" i="24" s="1"/>
  <c r="C147" i="24"/>
  <c r="E147" i="24" s="1"/>
  <c r="C137" i="24"/>
  <c r="E137" i="24" s="1"/>
  <c r="C127" i="24"/>
  <c r="E127" i="24" s="1"/>
  <c r="C115" i="24"/>
  <c r="E115" i="24" s="1"/>
  <c r="C112" i="24"/>
  <c r="E112" i="24" s="1"/>
  <c r="C111" i="24"/>
  <c r="E111" i="24" s="1"/>
  <c r="C103" i="24"/>
  <c r="E103" i="24" s="1"/>
  <c r="C93" i="24"/>
  <c r="E93" i="24" s="1"/>
  <c r="C89" i="24"/>
  <c r="E89" i="24" s="1"/>
  <c r="C81" i="24"/>
  <c r="E81" i="24" s="1"/>
  <c r="C78" i="24"/>
  <c r="E78" i="24" s="1"/>
  <c r="C68" i="24"/>
  <c r="E68" i="24" s="1"/>
  <c r="C185" i="9"/>
  <c r="E185" i="9" s="1"/>
  <c r="I182" i="9" s="1"/>
  <c r="C163" i="9"/>
  <c r="E163" i="9" s="1"/>
  <c r="C105" i="9"/>
  <c r="E105" i="9" s="1"/>
  <c r="C103" i="9"/>
  <c r="E103" i="9" s="1"/>
  <c r="C71" i="9"/>
  <c r="E71" i="9" s="1"/>
  <c r="C58" i="9"/>
  <c r="E58" i="9" s="1"/>
  <c r="B56" i="9"/>
  <c r="C193" i="8"/>
  <c r="C171" i="8"/>
  <c r="C161" i="8"/>
  <c r="E161" i="8" s="1"/>
  <c r="C157" i="8"/>
  <c r="E157" i="8" s="1"/>
  <c r="C156" i="8"/>
  <c r="E156" i="8" s="1"/>
  <c r="C151" i="8"/>
  <c r="E151" i="8" s="1"/>
  <c r="C147" i="8"/>
  <c r="E147" i="8" s="1"/>
  <c r="C139" i="8"/>
  <c r="E139" i="8" s="1"/>
  <c r="C135" i="8"/>
  <c r="E135" i="8" s="1"/>
  <c r="C113" i="8"/>
  <c r="E113" i="8" s="1"/>
  <c r="C112" i="8"/>
  <c r="E112" i="8" s="1"/>
  <c r="C105" i="8"/>
  <c r="E105" i="8" s="1"/>
  <c r="C59" i="8"/>
  <c r="E59" i="8" s="1"/>
  <c r="C57" i="8"/>
  <c r="E57" i="8" s="1"/>
  <c r="CI16" i="8"/>
  <c r="C207" i="8"/>
  <c r="C185" i="8"/>
  <c r="E185" i="8" s="1"/>
  <c r="C163" i="8"/>
  <c r="E163" i="8" s="1"/>
  <c r="C141" i="8"/>
  <c r="E141" i="8" s="1"/>
  <c r="C217" i="8"/>
  <c r="C195" i="8"/>
  <c r="C173" i="8"/>
  <c r="C117" i="8"/>
  <c r="E117" i="8" s="1"/>
  <c r="C95" i="8"/>
  <c r="E95" i="8" s="1"/>
  <c r="C73" i="8"/>
  <c r="E73" i="8" s="1"/>
  <c r="C149" i="8"/>
  <c r="E149" i="8" s="1"/>
  <c r="C127" i="8"/>
  <c r="E127" i="8" s="1"/>
  <c r="C203" i="8"/>
  <c r="C181" i="8"/>
  <c r="E181" i="8" s="1"/>
  <c r="C159" i="8"/>
  <c r="E159" i="8" s="1"/>
  <c r="C137" i="8"/>
  <c r="E137" i="8" s="1"/>
  <c r="C213" i="8"/>
  <c r="C191" i="8"/>
  <c r="C169" i="8"/>
  <c r="C91" i="8"/>
  <c r="E91" i="8" s="1"/>
  <c r="C69" i="8"/>
  <c r="E69" i="8" s="1"/>
  <c r="BG16" i="8"/>
  <c r="C155" i="8"/>
  <c r="E155" i="8" s="1"/>
  <c r="AS16" i="8"/>
  <c r="AG16" i="8"/>
  <c r="C214" i="18"/>
  <c r="C212" i="18"/>
  <c r="C206" i="18"/>
  <c r="C196" i="18"/>
  <c r="C180" i="18"/>
  <c r="E180" i="18" s="1"/>
  <c r="C174" i="18"/>
  <c r="E174" i="18" s="1"/>
  <c r="C167" i="18"/>
  <c r="E167" i="18" s="1"/>
  <c r="C150" i="18"/>
  <c r="E150" i="18" s="1"/>
  <c r="C140" i="18"/>
  <c r="E140" i="18" s="1"/>
  <c r="C124" i="18"/>
  <c r="E124" i="18" s="1"/>
  <c r="C116" i="18"/>
  <c r="C104" i="18"/>
  <c r="C92" i="18"/>
  <c r="E92" i="18" s="1"/>
  <c r="C86" i="18"/>
  <c r="E86" i="18" s="1"/>
  <c r="C62" i="18"/>
  <c r="E62" i="18" s="1"/>
  <c r="C58" i="18"/>
  <c r="E58" i="18" s="1"/>
  <c r="CI16" i="18"/>
  <c r="C199" i="7"/>
  <c r="C111" i="7"/>
  <c r="E111" i="7" s="1"/>
  <c r="BA15" i="10"/>
  <c r="C152" i="10"/>
  <c r="E152" i="10" s="1"/>
  <c r="BG12" i="10"/>
  <c r="C160" i="10"/>
  <c r="E160" i="10" s="1"/>
  <c r="AO11" i="10"/>
  <c r="C126" i="10"/>
  <c r="E126" i="10" s="1"/>
  <c r="AI10" i="10"/>
  <c r="C114" i="10"/>
  <c r="E114" i="10" s="1"/>
  <c r="BM9" i="10"/>
  <c r="C168" i="10"/>
  <c r="E168" i="10" s="1"/>
  <c r="BG9" i="10"/>
  <c r="C157" i="10"/>
  <c r="E157" i="10" s="1"/>
  <c r="AU9" i="10"/>
  <c r="C135" i="10"/>
  <c r="E135" i="10" s="1"/>
  <c r="W8" i="10"/>
  <c r="C90" i="10"/>
  <c r="E90" i="10" s="1"/>
  <c r="C100" i="10"/>
  <c r="E100" i="10" s="1"/>
  <c r="C211" i="14"/>
  <c r="C191" i="14"/>
  <c r="C181" i="14"/>
  <c r="E181" i="14" s="1"/>
  <c r="C177" i="14"/>
  <c r="E177" i="14" s="1"/>
  <c r="B127" i="14"/>
  <c r="B126" i="14"/>
  <c r="B125" i="14"/>
  <c r="C105" i="14"/>
  <c r="E105" i="14" s="1"/>
  <c r="C101" i="14"/>
  <c r="E101" i="14" s="1"/>
  <c r="B100" i="14"/>
  <c r="C61" i="14"/>
  <c r="E61" i="14" s="1"/>
  <c r="C206" i="14"/>
  <c r="C184" i="14"/>
  <c r="E184" i="14" s="1"/>
  <c r="C83" i="14"/>
  <c r="E83" i="14" s="1"/>
  <c r="C159" i="14"/>
  <c r="E159" i="14" s="1"/>
  <c r="C137" i="14"/>
  <c r="E137" i="14" s="1"/>
  <c r="C71" i="14"/>
  <c r="E71" i="14" s="1"/>
  <c r="B147" i="14"/>
  <c r="B146" i="14"/>
  <c r="C210" i="14"/>
  <c r="C188" i="14"/>
  <c r="B134" i="14"/>
  <c r="B71" i="24"/>
  <c r="B159" i="18"/>
  <c r="B158" i="8"/>
  <c r="B216" i="8"/>
  <c r="B160" i="21"/>
  <c r="B152" i="12"/>
  <c r="B126" i="10"/>
  <c r="B137" i="8"/>
  <c r="B72" i="21"/>
  <c r="B159" i="21"/>
  <c r="B70" i="21"/>
  <c r="B92" i="21"/>
  <c r="B114" i="8"/>
  <c r="B81" i="54"/>
  <c r="B210" i="52"/>
  <c r="B188" i="52"/>
  <c r="B177" i="52"/>
  <c r="B122" i="52"/>
  <c r="B100" i="52"/>
  <c r="B89" i="52"/>
  <c r="B180" i="51"/>
  <c r="B212" i="54"/>
  <c r="B147" i="54"/>
  <c r="B146" i="54"/>
  <c r="B124" i="54"/>
  <c r="B59" i="54"/>
  <c r="B58" i="54"/>
  <c r="B92" i="51"/>
  <c r="B146" i="21"/>
  <c r="B134" i="21"/>
  <c r="B212" i="51"/>
  <c r="B179" i="51"/>
  <c r="B124" i="51"/>
  <c r="B91" i="51"/>
  <c r="AS16" i="21"/>
  <c r="AM16" i="21"/>
  <c r="E60" i="20"/>
  <c r="B57" i="9"/>
  <c r="B80" i="54"/>
  <c r="W16" i="21"/>
  <c r="Q16" i="21"/>
  <c r="R22" i="21" s="1"/>
  <c r="B189" i="24"/>
  <c r="C96" i="29"/>
  <c r="C84" i="29"/>
  <c r="E62" i="11"/>
  <c r="Q16" i="11"/>
  <c r="C107" i="24"/>
  <c r="E107" i="24" s="1"/>
  <c r="CE16" i="24"/>
  <c r="CF22" i="24" s="1"/>
  <c r="BM16" i="24"/>
  <c r="BN22" i="24" s="1"/>
  <c r="AI16" i="24"/>
  <c r="AJ22" i="24" s="1"/>
  <c r="C141" i="9"/>
  <c r="E141" i="9" s="1"/>
  <c r="C119" i="9"/>
  <c r="E119" i="9" s="1"/>
  <c r="C106" i="9"/>
  <c r="E106" i="9" s="1"/>
  <c r="C70" i="9"/>
  <c r="E70" i="9" s="1"/>
  <c r="C130" i="8"/>
  <c r="E130" i="8" s="1"/>
  <c r="C129" i="8"/>
  <c r="E129" i="8" s="1"/>
  <c r="C119" i="8"/>
  <c r="E119" i="8" s="1"/>
  <c r="C118" i="8"/>
  <c r="E118" i="8" s="1"/>
  <c r="C115" i="8"/>
  <c r="E115" i="8" s="1"/>
  <c r="C107" i="8"/>
  <c r="E107" i="8" s="1"/>
  <c r="C106" i="8"/>
  <c r="E106" i="8" s="1"/>
  <c r="C103" i="8"/>
  <c r="E103" i="8" s="1"/>
  <c r="C102" i="8"/>
  <c r="E102" i="8" s="1"/>
  <c r="C97" i="8"/>
  <c r="E97" i="8" s="1"/>
  <c r="C94" i="8"/>
  <c r="E94" i="8" s="1"/>
  <c r="C93" i="8"/>
  <c r="E93" i="8" s="1"/>
  <c r="C85" i="8"/>
  <c r="E85" i="8" s="1"/>
  <c r="C83" i="8"/>
  <c r="E83" i="8" s="1"/>
  <c r="C81" i="8"/>
  <c r="E81" i="8" s="1"/>
  <c r="C75" i="8"/>
  <c r="E75" i="8" s="1"/>
  <c r="C74" i="8"/>
  <c r="E74" i="8" s="1"/>
  <c r="C71" i="8"/>
  <c r="E71" i="8" s="1"/>
  <c r="C70" i="8"/>
  <c r="E70" i="8" s="1"/>
  <c r="C63" i="8"/>
  <c r="E63" i="8" s="1"/>
  <c r="C61" i="8"/>
  <c r="E61" i="8" s="1"/>
  <c r="BQ16" i="8"/>
  <c r="C96" i="10"/>
  <c r="E96" i="10" s="1"/>
  <c r="C84" i="10"/>
  <c r="E84" i="10" s="1"/>
  <c r="C82" i="10"/>
  <c r="E82" i="10" s="1"/>
  <c r="C69" i="10"/>
  <c r="E69" i="10" s="1"/>
  <c r="C64" i="10"/>
  <c r="E64" i="10" s="1"/>
  <c r="C60" i="10"/>
  <c r="E60" i="10" s="1"/>
  <c r="B137" i="10"/>
  <c r="C89" i="7"/>
  <c r="E89" i="7" s="1"/>
  <c r="C56" i="7"/>
  <c r="E56" i="7" s="1"/>
  <c r="C196" i="14"/>
  <c r="C172" i="14"/>
  <c r="C162" i="14"/>
  <c r="E162" i="14" s="1"/>
  <c r="C148" i="14"/>
  <c r="E148" i="14" s="1"/>
  <c r="C147" i="14"/>
  <c r="E147" i="14" s="1"/>
  <c r="C140" i="14"/>
  <c r="E140" i="14" s="1"/>
  <c r="C138" i="14"/>
  <c r="E138" i="14" s="1"/>
  <c r="C136" i="14"/>
  <c r="E136" i="14" s="1"/>
  <c r="C135" i="14"/>
  <c r="E135" i="14" s="1"/>
  <c r="C127" i="14"/>
  <c r="E127" i="14" s="1"/>
  <c r="B124" i="14"/>
  <c r="B122" i="14"/>
  <c r="C118" i="14"/>
  <c r="E118" i="14" s="1"/>
  <c r="B116" i="14"/>
  <c r="B115" i="14"/>
  <c r="B114" i="14"/>
  <c r="C113" i="14"/>
  <c r="E113" i="14" s="1"/>
  <c r="B112" i="14"/>
  <c r="B111" i="14"/>
  <c r="C108" i="14"/>
  <c r="E108" i="14" s="1"/>
  <c r="C102" i="14"/>
  <c r="E102" i="14" s="1"/>
  <c r="C94" i="14"/>
  <c r="E94" i="14" s="1"/>
  <c r="C92" i="14"/>
  <c r="E92" i="14" s="1"/>
  <c r="C91" i="14"/>
  <c r="E91" i="14" s="1"/>
  <c r="B75" i="10"/>
  <c r="B74" i="10"/>
  <c r="B152" i="20"/>
  <c r="B151" i="20"/>
  <c r="B108" i="20"/>
  <c r="B114" i="51"/>
  <c r="B189" i="21"/>
  <c r="B178" i="21"/>
  <c r="B178" i="20"/>
  <c r="B167" i="20"/>
  <c r="B211" i="13"/>
  <c r="B90" i="13"/>
  <c r="B178" i="11"/>
  <c r="B211" i="41"/>
  <c r="B200" i="41"/>
  <c r="B123" i="41"/>
  <c r="B112" i="41"/>
  <c r="BS16" i="24"/>
  <c r="BT22" i="24" s="1"/>
  <c r="W16" i="24"/>
  <c r="X22" i="24" s="1"/>
  <c r="BY16" i="24"/>
  <c r="AO16" i="24"/>
  <c r="AP22" i="24" s="1"/>
  <c r="AC16" i="24"/>
  <c r="AU16" i="24"/>
  <c r="AV22" i="24" s="1"/>
  <c r="CK16" i="24"/>
  <c r="CL22" i="24" s="1"/>
  <c r="B94" i="14"/>
  <c r="B71" i="18"/>
  <c r="B82" i="11"/>
  <c r="B217" i="51"/>
  <c r="B149" i="20"/>
  <c r="B174" i="12"/>
  <c r="B203" i="13"/>
  <c r="B104" i="20"/>
  <c r="B70" i="12"/>
  <c r="B103" i="20"/>
  <c r="B158" i="12"/>
  <c r="B126" i="21"/>
  <c r="B148" i="12"/>
  <c r="B114" i="21"/>
  <c r="B180" i="13"/>
  <c r="B146" i="29"/>
  <c r="B58" i="29"/>
  <c r="B69" i="12"/>
  <c r="B80" i="11"/>
  <c r="B212" i="20"/>
  <c r="B81" i="7"/>
  <c r="B102" i="14"/>
  <c r="B134" i="24"/>
  <c r="B178" i="13"/>
  <c r="F22" i="11"/>
  <c r="B90" i="20"/>
  <c r="B90" i="11"/>
  <c r="E62" i="12"/>
  <c r="E60" i="12"/>
  <c r="C200" i="8"/>
  <c r="BK16" i="8"/>
  <c r="C167" i="8"/>
  <c r="C145" i="8"/>
  <c r="E145" i="8" s="1"/>
  <c r="C134" i="8"/>
  <c r="E134" i="8" s="1"/>
  <c r="CC16" i="8"/>
  <c r="E63" i="18"/>
  <c r="B134" i="18"/>
  <c r="C210" i="18"/>
  <c r="B56" i="18"/>
  <c r="C155" i="17"/>
  <c r="B89" i="17"/>
  <c r="AI15" i="10"/>
  <c r="C119" i="10"/>
  <c r="E119" i="10" s="1"/>
  <c r="W15" i="10"/>
  <c r="C97" i="10"/>
  <c r="E97" i="10" s="1"/>
  <c r="AO14" i="10"/>
  <c r="C129" i="10"/>
  <c r="E129" i="10" s="1"/>
  <c r="E14" i="10"/>
  <c r="C63" i="10"/>
  <c r="E63" i="10" s="1"/>
  <c r="BG13" i="10"/>
  <c r="C161" i="10"/>
  <c r="E161" i="10" s="1"/>
  <c r="W12" i="10"/>
  <c r="C94" i="10"/>
  <c r="E94" i="10" s="1"/>
  <c r="BA11" i="10"/>
  <c r="C148" i="10"/>
  <c r="E148" i="10" s="1"/>
  <c r="CE10" i="10"/>
  <c r="C202" i="10"/>
  <c r="BS10" i="10"/>
  <c r="C180" i="10"/>
  <c r="E180" i="10" s="1"/>
  <c r="AO10" i="10"/>
  <c r="C125" i="10"/>
  <c r="E125" i="10" s="1"/>
  <c r="BA9" i="10"/>
  <c r="C146" i="10"/>
  <c r="E146" i="10" s="1"/>
  <c r="B211" i="10"/>
  <c r="B189" i="10"/>
  <c r="B144" i="10"/>
  <c r="B201" i="51"/>
  <c r="B113" i="51"/>
  <c r="B69" i="51"/>
  <c r="B89" i="21"/>
  <c r="C67" i="21"/>
  <c r="E67" i="21" s="1"/>
  <c r="E62" i="21"/>
  <c r="E58" i="21"/>
  <c r="E56" i="21"/>
  <c r="I16" i="21"/>
  <c r="C78" i="20"/>
  <c r="E78" i="20" s="1"/>
  <c r="C67" i="20"/>
  <c r="E67" i="20" s="1"/>
  <c r="C174" i="13"/>
  <c r="E174" i="13" s="1"/>
  <c r="C118" i="13"/>
  <c r="E118" i="13" s="1"/>
  <c r="C116" i="13"/>
  <c r="E116" i="13" s="1"/>
  <c r="C114" i="13"/>
  <c r="E114" i="13" s="1"/>
  <c r="C91" i="13"/>
  <c r="E91" i="13" s="1"/>
  <c r="C86" i="13"/>
  <c r="E86" i="13" s="1"/>
  <c r="C84" i="13"/>
  <c r="E84" i="13" s="1"/>
  <c r="C82" i="13"/>
  <c r="E82" i="13" s="1"/>
  <c r="C80" i="13"/>
  <c r="E80" i="13" s="1"/>
  <c r="C68" i="13"/>
  <c r="E68" i="13" s="1"/>
  <c r="C218" i="29"/>
  <c r="C216" i="29"/>
  <c r="C204" i="29"/>
  <c r="C194" i="29"/>
  <c r="C174" i="29"/>
  <c r="E174" i="29" s="1"/>
  <c r="C170" i="29"/>
  <c r="E170" i="29" s="1"/>
  <c r="I169" i="29" s="1"/>
  <c r="C162" i="29"/>
  <c r="C158" i="29"/>
  <c r="C156" i="29"/>
  <c r="C140" i="29"/>
  <c r="C136" i="29"/>
  <c r="C134" i="29"/>
  <c r="C129" i="29"/>
  <c r="C128" i="29"/>
  <c r="C125" i="29"/>
  <c r="C124" i="29"/>
  <c r="B111" i="29"/>
  <c r="C107" i="29"/>
  <c r="E107" i="29" s="1"/>
  <c r="C103" i="29"/>
  <c r="E103" i="29" s="1"/>
  <c r="B89" i="29"/>
  <c r="C86" i="29"/>
  <c r="C82" i="29"/>
  <c r="C78" i="29"/>
  <c r="C64" i="29"/>
  <c r="C63" i="29"/>
  <c r="C60" i="29"/>
  <c r="C59" i="29"/>
  <c r="E64" i="12"/>
  <c r="E59" i="12"/>
  <c r="E58" i="12"/>
  <c r="C106" i="41"/>
  <c r="C96" i="41"/>
  <c r="C95" i="41"/>
  <c r="C94" i="41"/>
  <c r="C93" i="41"/>
  <c r="C85" i="41"/>
  <c r="C84" i="41"/>
  <c r="C83" i="41"/>
  <c r="C82" i="41"/>
  <c r="C63" i="41"/>
  <c r="C62" i="41"/>
  <c r="C59" i="41"/>
  <c r="C58" i="41"/>
  <c r="C96" i="24"/>
  <c r="E96" i="24" s="1"/>
  <c r="C86" i="24"/>
  <c r="E86" i="24" s="1"/>
  <c r="C85" i="24"/>
  <c r="E85" i="24" s="1"/>
  <c r="C72" i="24"/>
  <c r="E72" i="24" s="1"/>
  <c r="C71" i="24"/>
  <c r="E71" i="24" s="1"/>
  <c r="C59" i="24"/>
  <c r="E59" i="24" s="1"/>
  <c r="C16" i="24"/>
  <c r="F22" i="24" s="1"/>
  <c r="B145" i="9"/>
  <c r="E62" i="8"/>
  <c r="E60" i="8"/>
  <c r="C189" i="8"/>
  <c r="BS16" i="8"/>
  <c r="BT22" i="8" s="1"/>
  <c r="C178" i="8"/>
  <c r="E178" i="8" s="1"/>
  <c r="C123" i="8"/>
  <c r="E123" i="8" s="1"/>
  <c r="C101" i="8"/>
  <c r="E101" i="8" s="1"/>
  <c r="W16" i="8"/>
  <c r="U16" i="8"/>
  <c r="C90" i="8"/>
  <c r="E90" i="8" s="1"/>
  <c r="K16" i="8"/>
  <c r="I16" i="8"/>
  <c r="C68" i="8"/>
  <c r="E68" i="8" s="1"/>
  <c r="C133" i="8"/>
  <c r="E133" i="8" s="1"/>
  <c r="AO16" i="8"/>
  <c r="AP22" i="8" s="1"/>
  <c r="AM16" i="8"/>
  <c r="AI16" i="8"/>
  <c r="C111" i="8"/>
  <c r="E111" i="8" s="1"/>
  <c r="E57" i="18"/>
  <c r="C75" i="18"/>
  <c r="E75" i="18" s="1"/>
  <c r="C73" i="18"/>
  <c r="E73" i="18" s="1"/>
  <c r="C71" i="18"/>
  <c r="E71" i="18" s="1"/>
  <c r="BW16" i="18"/>
  <c r="BK16" i="18"/>
  <c r="C69" i="18"/>
  <c r="E69" i="18" s="1"/>
  <c r="C144" i="18"/>
  <c r="E144" i="18" s="1"/>
  <c r="C133" i="18"/>
  <c r="E133" i="18" s="1"/>
  <c r="B177" i="17"/>
  <c r="B56" i="17"/>
  <c r="K14" i="10"/>
  <c r="C74" i="10"/>
  <c r="E74" i="10" s="1"/>
  <c r="BM13" i="10"/>
  <c r="C172" i="10"/>
  <c r="E172" i="10" s="1"/>
  <c r="BA13" i="10"/>
  <c r="C150" i="10"/>
  <c r="E150" i="10" s="1"/>
  <c r="AO13" i="10"/>
  <c r="C128" i="10"/>
  <c r="E128" i="10" s="1"/>
  <c r="AC13" i="10"/>
  <c r="C106" i="10"/>
  <c r="E106" i="10" s="1"/>
  <c r="BS12" i="10"/>
  <c r="C182" i="10"/>
  <c r="E182" i="10" s="1"/>
  <c r="BG11" i="10"/>
  <c r="C159" i="10"/>
  <c r="E159" i="10" s="1"/>
  <c r="W11" i="10"/>
  <c r="C93" i="10"/>
  <c r="E93" i="10" s="1"/>
  <c r="K10" i="10"/>
  <c r="K16" i="10" s="1"/>
  <c r="L22" i="10" s="1"/>
  <c r="C70" i="10"/>
  <c r="E70" i="10" s="1"/>
  <c r="BY9" i="10"/>
  <c r="C190" i="10"/>
  <c r="AI9" i="10"/>
  <c r="C113" i="10"/>
  <c r="E113" i="10" s="1"/>
  <c r="B200" i="10"/>
  <c r="BM7" i="10"/>
  <c r="C166" i="10"/>
  <c r="E166" i="10" s="1"/>
  <c r="I167" i="10" s="1"/>
  <c r="B80" i="10"/>
  <c r="C56" i="10"/>
  <c r="E56" i="10" s="1"/>
  <c r="B189" i="14"/>
  <c r="E62" i="14"/>
  <c r="B57" i="14"/>
  <c r="B56" i="14"/>
  <c r="E58" i="51"/>
  <c r="E60" i="51"/>
  <c r="E63" i="51"/>
  <c r="E56" i="54"/>
  <c r="E58" i="54"/>
  <c r="E60" i="54"/>
  <c r="E62" i="54"/>
  <c r="E64" i="54"/>
  <c r="E64" i="8"/>
  <c r="E58" i="8"/>
  <c r="E61" i="18"/>
  <c r="E56" i="18"/>
  <c r="E63" i="17"/>
  <c r="B177" i="7"/>
  <c r="C167" i="7"/>
  <c r="E167" i="7" s="1"/>
  <c r="B145" i="7"/>
  <c r="C123" i="7"/>
  <c r="E123" i="7" s="1"/>
  <c r="C216" i="14"/>
  <c r="C194" i="14"/>
  <c r="B188" i="14"/>
  <c r="B178" i="14"/>
  <c r="B177" i="14"/>
  <c r="C173" i="14"/>
  <c r="C157" i="14"/>
  <c r="E157" i="14" s="1"/>
  <c r="C150" i="14"/>
  <c r="E150" i="14" s="1"/>
  <c r="C149" i="14"/>
  <c r="E149" i="14" s="1"/>
  <c r="C141" i="14"/>
  <c r="E141" i="14" s="1"/>
  <c r="B118" i="14"/>
  <c r="C95" i="14"/>
  <c r="E95" i="14" s="1"/>
  <c r="C90" i="14"/>
  <c r="E90" i="14" s="1"/>
  <c r="C89" i="14"/>
  <c r="E89" i="14" s="1"/>
  <c r="B79" i="14"/>
  <c r="E58" i="14"/>
  <c r="E64" i="51"/>
  <c r="E57" i="54"/>
  <c r="E59" i="54"/>
  <c r="E61" i="54"/>
  <c r="E63" i="54"/>
  <c r="D29" i="21"/>
  <c r="C44" i="21"/>
  <c r="D44" i="21"/>
  <c r="BS8" i="2"/>
  <c r="BS10" i="2"/>
  <c r="C44" i="8"/>
  <c r="D44" i="8"/>
  <c r="C44" i="18"/>
  <c r="D29" i="18"/>
  <c r="D44" i="18" s="1"/>
  <c r="BS13" i="2"/>
  <c r="B18" i="5"/>
  <c r="BS5" i="2"/>
  <c r="R7" i="5"/>
  <c r="T7" i="5"/>
  <c r="S7" i="5"/>
  <c r="B170" i="18"/>
  <c r="B114" i="54"/>
  <c r="B202" i="54"/>
  <c r="B138" i="8"/>
  <c r="B83" i="11"/>
  <c r="B72" i="12"/>
  <c r="T19" i="5"/>
  <c r="S19" i="5"/>
  <c r="R19" i="5"/>
  <c r="B82" i="7"/>
  <c r="B92" i="54"/>
  <c r="B180" i="54"/>
  <c r="BU20" i="2"/>
  <c r="B97" i="52"/>
  <c r="B88" i="51"/>
  <c r="B88" i="10"/>
  <c r="B88" i="17"/>
  <c r="B88" i="18"/>
  <c r="B88" i="8"/>
  <c r="B88" i="9"/>
  <c r="B88" i="24"/>
  <c r="B88" i="41"/>
  <c r="B88" i="11"/>
  <c r="B88" i="12"/>
  <c r="B88" i="7"/>
  <c r="B88" i="14"/>
  <c r="B88" i="20"/>
  <c r="B88" i="21"/>
  <c r="B88" i="13"/>
  <c r="B88" i="29"/>
  <c r="B201" i="54"/>
  <c r="B179" i="54"/>
  <c r="B157" i="54"/>
  <c r="B113" i="54"/>
  <c r="B91" i="54"/>
  <c r="B69" i="54"/>
  <c r="B211" i="21"/>
  <c r="I194" i="20"/>
  <c r="I192" i="20"/>
  <c r="I190" i="20"/>
  <c r="I193" i="20"/>
  <c r="I191" i="20"/>
  <c r="I189" i="20"/>
  <c r="B200" i="20"/>
  <c r="B112" i="20"/>
  <c r="R19" i="1"/>
  <c r="R8" i="1"/>
  <c r="I215" i="29"/>
  <c r="I213" i="29"/>
  <c r="I211" i="29"/>
  <c r="I216" i="29"/>
  <c r="I214" i="29"/>
  <c r="I212" i="29"/>
  <c r="I204" i="29"/>
  <c r="I202" i="29"/>
  <c r="I200" i="29"/>
  <c r="I205" i="29"/>
  <c r="I203" i="29"/>
  <c r="I201" i="29"/>
  <c r="I182" i="29"/>
  <c r="I180" i="29"/>
  <c r="I178" i="29"/>
  <c r="I183" i="29"/>
  <c r="I181" i="29"/>
  <c r="I179" i="29"/>
  <c r="I171" i="29"/>
  <c r="I160" i="29"/>
  <c r="I158" i="29"/>
  <c r="I156" i="29"/>
  <c r="I161" i="29"/>
  <c r="I159" i="29"/>
  <c r="I157" i="29"/>
  <c r="I138" i="29"/>
  <c r="I136" i="29"/>
  <c r="I134" i="29"/>
  <c r="I83" i="29"/>
  <c r="I81" i="29"/>
  <c r="I79" i="29"/>
  <c r="B112" i="29"/>
  <c r="I215" i="12"/>
  <c r="I213" i="12"/>
  <c r="I211" i="12"/>
  <c r="I167" i="12"/>
  <c r="I216" i="11"/>
  <c r="I214" i="11"/>
  <c r="I212" i="11"/>
  <c r="I205" i="11"/>
  <c r="I203" i="11"/>
  <c r="I201" i="11"/>
  <c r="I150" i="11"/>
  <c r="I148" i="11"/>
  <c r="I146" i="11"/>
  <c r="I135" i="11"/>
  <c r="B200" i="11"/>
  <c r="B112" i="11"/>
  <c r="I149" i="41"/>
  <c r="I147" i="41"/>
  <c r="I145" i="41"/>
  <c r="I105" i="41"/>
  <c r="I103" i="41"/>
  <c r="I101" i="41"/>
  <c r="I94" i="41"/>
  <c r="I92" i="41"/>
  <c r="I90" i="41"/>
  <c r="I83" i="41"/>
  <c r="I81" i="41"/>
  <c r="I79" i="41"/>
  <c r="I72" i="41"/>
  <c r="I70" i="41"/>
  <c r="I68" i="41"/>
  <c r="I204" i="24"/>
  <c r="I202" i="24"/>
  <c r="I200" i="24"/>
  <c r="I171" i="24"/>
  <c r="I169" i="24"/>
  <c r="I167" i="24"/>
  <c r="I147" i="24"/>
  <c r="B211" i="24"/>
  <c r="B123" i="24"/>
  <c r="B167" i="21"/>
  <c r="B79" i="21"/>
  <c r="I216" i="20"/>
  <c r="I214" i="20"/>
  <c r="I212" i="20"/>
  <c r="I215" i="20"/>
  <c r="I213" i="20"/>
  <c r="I211" i="20"/>
  <c r="I205" i="20"/>
  <c r="I203" i="20"/>
  <c r="I201" i="20"/>
  <c r="I204" i="20"/>
  <c r="I202" i="20"/>
  <c r="I200" i="20"/>
  <c r="I179" i="20"/>
  <c r="I172" i="20"/>
  <c r="I169" i="20"/>
  <c r="I157" i="20"/>
  <c r="I139" i="20"/>
  <c r="I137" i="20"/>
  <c r="I135" i="20"/>
  <c r="I138" i="20"/>
  <c r="I136" i="20"/>
  <c r="I134" i="20"/>
  <c r="B156" i="20"/>
  <c r="B68" i="20"/>
  <c r="B145" i="13"/>
  <c r="B101" i="13"/>
  <c r="B57" i="13"/>
  <c r="R17" i="1"/>
  <c r="I193" i="29"/>
  <c r="I191" i="29"/>
  <c r="I189" i="29"/>
  <c r="I194" i="29"/>
  <c r="I192" i="29"/>
  <c r="I190" i="29"/>
  <c r="I149" i="29"/>
  <c r="I147" i="29"/>
  <c r="I145" i="29"/>
  <c r="I127" i="29"/>
  <c r="I125" i="29"/>
  <c r="I123" i="29"/>
  <c r="I116" i="29"/>
  <c r="I114" i="29"/>
  <c r="I112" i="29"/>
  <c r="I94" i="29"/>
  <c r="I92" i="29"/>
  <c r="I90" i="29"/>
  <c r="I61" i="29"/>
  <c r="I59" i="29"/>
  <c r="I57" i="29"/>
  <c r="B135" i="29"/>
  <c r="B91" i="29"/>
  <c r="B211" i="29"/>
  <c r="B200" i="29"/>
  <c r="B189" i="29"/>
  <c r="B167" i="29"/>
  <c r="B156" i="29"/>
  <c r="B68" i="29"/>
  <c r="I204" i="12"/>
  <c r="I202" i="12"/>
  <c r="I200" i="12"/>
  <c r="I193" i="12"/>
  <c r="I191" i="12"/>
  <c r="I189" i="12"/>
  <c r="I160" i="12"/>
  <c r="I158" i="12"/>
  <c r="I156" i="12"/>
  <c r="I116" i="12"/>
  <c r="I114" i="12"/>
  <c r="I112" i="12"/>
  <c r="B79" i="12"/>
  <c r="I194" i="11"/>
  <c r="I192" i="11"/>
  <c r="I190" i="11"/>
  <c r="I183" i="11"/>
  <c r="I181" i="11"/>
  <c r="I179" i="11"/>
  <c r="I172" i="11"/>
  <c r="I161" i="11"/>
  <c r="I159" i="11"/>
  <c r="I157" i="11"/>
  <c r="I106" i="11"/>
  <c r="I104" i="11"/>
  <c r="I102" i="11"/>
  <c r="I95" i="11"/>
  <c r="I93" i="11"/>
  <c r="I91" i="11"/>
  <c r="B156" i="11"/>
  <c r="B68" i="11"/>
  <c r="I193" i="41"/>
  <c r="I191" i="41"/>
  <c r="I189" i="41"/>
  <c r="I182" i="41"/>
  <c r="I180" i="41"/>
  <c r="I178" i="41"/>
  <c r="I171" i="41"/>
  <c r="I169" i="41"/>
  <c r="I167" i="41"/>
  <c r="I160" i="41"/>
  <c r="I158" i="41"/>
  <c r="I156" i="41"/>
  <c r="I61" i="41"/>
  <c r="I59" i="41"/>
  <c r="I57" i="41"/>
  <c r="B201" i="41"/>
  <c r="B113" i="41"/>
  <c r="B69" i="41"/>
  <c r="B212" i="41"/>
  <c r="B178" i="41"/>
  <c r="B167" i="41"/>
  <c r="B124" i="41"/>
  <c r="B90" i="41"/>
  <c r="B79" i="41"/>
  <c r="I215" i="24"/>
  <c r="I213" i="24"/>
  <c r="I211" i="24"/>
  <c r="I193" i="24"/>
  <c r="I191" i="24"/>
  <c r="I189" i="24"/>
  <c r="I160" i="24"/>
  <c r="I138" i="24"/>
  <c r="B167" i="24"/>
  <c r="B57" i="24"/>
  <c r="V29" i="5"/>
  <c r="S28" i="5"/>
  <c r="S27" i="5"/>
  <c r="S24" i="5"/>
  <c r="C140" i="24"/>
  <c r="E140" i="24" s="1"/>
  <c r="I134" i="24" s="1"/>
  <c r="C129" i="24"/>
  <c r="E129" i="24" s="1"/>
  <c r="C119" i="24"/>
  <c r="E119" i="24" s="1"/>
  <c r="I116" i="24" s="1"/>
  <c r="C108" i="24"/>
  <c r="E108" i="24" s="1"/>
  <c r="C75" i="24"/>
  <c r="E75" i="24" s="1"/>
  <c r="C64" i="24"/>
  <c r="E64" i="24" s="1"/>
  <c r="E30" i="24"/>
  <c r="BZ22" i="24"/>
  <c r="BB22" i="24"/>
  <c r="AD22" i="24"/>
  <c r="I16" i="24"/>
  <c r="C16" i="5"/>
  <c r="C75" i="9"/>
  <c r="E75" i="9" s="1"/>
  <c r="C73" i="9"/>
  <c r="E73" i="9" s="1"/>
  <c r="C72" i="9"/>
  <c r="E72" i="9" s="1"/>
  <c r="B80" i="9"/>
  <c r="B156" i="9"/>
  <c r="B112" i="9"/>
  <c r="B166" i="9"/>
  <c r="CL24" i="8"/>
  <c r="P15" i="5" s="1"/>
  <c r="E43" i="8"/>
  <c r="F43" i="8" s="1"/>
  <c r="BZ24" i="8"/>
  <c r="N15" i="5" s="1"/>
  <c r="E41" i="8"/>
  <c r="B58" i="8"/>
  <c r="BA16" i="8"/>
  <c r="AY16" i="8"/>
  <c r="C144" i="8"/>
  <c r="E144" i="8" s="1"/>
  <c r="I150" i="8" s="1"/>
  <c r="B122" i="8"/>
  <c r="E16" i="8"/>
  <c r="C16" i="8"/>
  <c r="BT24" i="18"/>
  <c r="M17" i="5" s="1"/>
  <c r="E40" i="18"/>
  <c r="F40" i="18" s="1"/>
  <c r="AY16" i="18"/>
  <c r="AV24" i="18"/>
  <c r="I17" i="5" s="1"/>
  <c r="AA16" i="18"/>
  <c r="X24" i="18"/>
  <c r="E17" i="5" s="1"/>
  <c r="E31" i="18"/>
  <c r="C152" i="18"/>
  <c r="E152" i="18" s="1"/>
  <c r="C130" i="18"/>
  <c r="E130" i="18" s="1"/>
  <c r="C64" i="18"/>
  <c r="E64" i="18" s="1"/>
  <c r="C162" i="18"/>
  <c r="C118" i="18"/>
  <c r="C74" i="18"/>
  <c r="E74" i="18" s="1"/>
  <c r="C216" i="18"/>
  <c r="C194" i="18"/>
  <c r="C172" i="18"/>
  <c r="E172" i="18" s="1"/>
  <c r="C106" i="18"/>
  <c r="C84" i="18"/>
  <c r="E84" i="18" s="1"/>
  <c r="C204" i="18"/>
  <c r="C182" i="18"/>
  <c r="E182" i="18" s="1"/>
  <c r="C138" i="18"/>
  <c r="E138" i="18" s="1"/>
  <c r="C94" i="18"/>
  <c r="E94" i="18" s="1"/>
  <c r="C72" i="18"/>
  <c r="E72" i="18" s="1"/>
  <c r="C148" i="18"/>
  <c r="E148" i="18" s="1"/>
  <c r="C126" i="18"/>
  <c r="E126" i="18" s="1"/>
  <c r="E16" i="18"/>
  <c r="F22" i="18" s="1"/>
  <c r="C60" i="18"/>
  <c r="E60" i="18" s="1"/>
  <c r="C158" i="18"/>
  <c r="C114" i="18"/>
  <c r="C70" i="18"/>
  <c r="E70" i="18" s="1"/>
  <c r="C168" i="18"/>
  <c r="E168" i="18" s="1"/>
  <c r="AC16" i="18"/>
  <c r="C102" i="18"/>
  <c r="C80" i="18"/>
  <c r="E80" i="18" s="1"/>
  <c r="C189" i="18"/>
  <c r="C156" i="18"/>
  <c r="C145" i="18"/>
  <c r="E145" i="18" s="1"/>
  <c r="K16" i="18"/>
  <c r="L22" i="18" s="1"/>
  <c r="C68" i="18"/>
  <c r="E68" i="18" s="1"/>
  <c r="B210" i="18"/>
  <c r="BM16" i="18"/>
  <c r="BN22" i="18" s="1"/>
  <c r="C166" i="18"/>
  <c r="E166" i="18" s="1"/>
  <c r="BE16" i="18"/>
  <c r="C155" i="18"/>
  <c r="O16" i="18"/>
  <c r="C67" i="18"/>
  <c r="E67" i="18" s="1"/>
  <c r="P18" i="5"/>
  <c r="H18" i="5"/>
  <c r="C188" i="17"/>
  <c r="E188" i="17" s="1"/>
  <c r="B166" i="17"/>
  <c r="B155" i="17"/>
  <c r="C100" i="17"/>
  <c r="B78" i="17"/>
  <c r="B67" i="17"/>
  <c r="B101" i="52"/>
  <c r="B123" i="52"/>
  <c r="B145" i="52"/>
  <c r="B167" i="52"/>
  <c r="B189" i="52"/>
  <c r="B211" i="52"/>
  <c r="B210" i="21"/>
  <c r="B199" i="21"/>
  <c r="C188" i="21"/>
  <c r="C155" i="21"/>
  <c r="C144" i="21"/>
  <c r="E144" i="21" s="1"/>
  <c r="I150" i="21" s="1"/>
  <c r="C111" i="21"/>
  <c r="E111" i="21" s="1"/>
  <c r="C100" i="21"/>
  <c r="E100" i="21" s="1"/>
  <c r="B67" i="21"/>
  <c r="E41" i="21"/>
  <c r="F41" i="21" s="1"/>
  <c r="E37" i="21"/>
  <c r="F37" i="21" s="1"/>
  <c r="E33" i="21"/>
  <c r="F33" i="21" s="1"/>
  <c r="E31" i="21"/>
  <c r="BZ22" i="21"/>
  <c r="CC16" i="21"/>
  <c r="BW16" i="21"/>
  <c r="BE16" i="21"/>
  <c r="AY16" i="21"/>
  <c r="AG16" i="21"/>
  <c r="AA16" i="21"/>
  <c r="C16" i="21"/>
  <c r="C188" i="20"/>
  <c r="C144" i="20"/>
  <c r="E144" i="20" s="1"/>
  <c r="B100" i="20"/>
  <c r="C89" i="20"/>
  <c r="E89" i="20" s="1"/>
  <c r="C56" i="20"/>
  <c r="E56" i="20" s="1"/>
  <c r="P12" i="5"/>
  <c r="L12" i="5"/>
  <c r="H12" i="5"/>
  <c r="D12" i="5"/>
  <c r="C217" i="13"/>
  <c r="C215" i="13"/>
  <c r="C213" i="13"/>
  <c r="C211" i="13"/>
  <c r="C207" i="13"/>
  <c r="C205" i="13"/>
  <c r="C203" i="13"/>
  <c r="C201" i="13"/>
  <c r="C199" i="13"/>
  <c r="C196" i="13"/>
  <c r="C194" i="13"/>
  <c r="C192" i="13"/>
  <c r="C190" i="13"/>
  <c r="B189" i="13"/>
  <c r="C184" i="13"/>
  <c r="E184" i="13" s="1"/>
  <c r="C182" i="13"/>
  <c r="E182" i="13" s="1"/>
  <c r="C180" i="13"/>
  <c r="E180" i="13" s="1"/>
  <c r="C178" i="13"/>
  <c r="E178" i="13" s="1"/>
  <c r="C173" i="13"/>
  <c r="E173" i="13" s="1"/>
  <c r="C171" i="13"/>
  <c r="E171" i="13" s="1"/>
  <c r="C169" i="13"/>
  <c r="E169" i="13" s="1"/>
  <c r="C167" i="13"/>
  <c r="E167" i="13" s="1"/>
  <c r="C163" i="13"/>
  <c r="E163" i="13" s="1"/>
  <c r="C161" i="13"/>
  <c r="E161" i="13" s="1"/>
  <c r="C159" i="13"/>
  <c r="E159" i="13" s="1"/>
  <c r="C157" i="13"/>
  <c r="E157" i="13" s="1"/>
  <c r="C156" i="13"/>
  <c r="E156" i="13" s="1"/>
  <c r="C155" i="13"/>
  <c r="E155" i="13" s="1"/>
  <c r="I161" i="13" s="1"/>
  <c r="C152" i="13"/>
  <c r="E152" i="13" s="1"/>
  <c r="C150" i="13"/>
  <c r="E150" i="13" s="1"/>
  <c r="C148" i="13"/>
  <c r="E148" i="13" s="1"/>
  <c r="C146" i="13"/>
  <c r="E146" i="13" s="1"/>
  <c r="I145" i="13" s="1"/>
  <c r="B144" i="13"/>
  <c r="C140" i="13"/>
  <c r="E140" i="13" s="1"/>
  <c r="C138" i="13"/>
  <c r="E138" i="13" s="1"/>
  <c r="C136" i="13"/>
  <c r="E136" i="13" s="1"/>
  <c r="I134" i="13" s="1"/>
  <c r="B135" i="13"/>
  <c r="C129" i="13"/>
  <c r="E129" i="13" s="1"/>
  <c r="C127" i="13"/>
  <c r="E127" i="13" s="1"/>
  <c r="C125" i="13"/>
  <c r="E125" i="13" s="1"/>
  <c r="C123" i="13"/>
  <c r="E123" i="13" s="1"/>
  <c r="C119" i="13"/>
  <c r="E119" i="13" s="1"/>
  <c r="C117" i="13"/>
  <c r="E117" i="13" s="1"/>
  <c r="C115" i="13"/>
  <c r="E115" i="13" s="1"/>
  <c r="C113" i="13"/>
  <c r="E113" i="13" s="1"/>
  <c r="C112" i="13"/>
  <c r="E112" i="13" s="1"/>
  <c r="C111" i="13"/>
  <c r="E111" i="13" s="1"/>
  <c r="C108" i="13"/>
  <c r="E108" i="13" s="1"/>
  <c r="C106" i="13"/>
  <c r="E106" i="13" s="1"/>
  <c r="C104" i="13"/>
  <c r="E104" i="13" s="1"/>
  <c r="C102" i="13"/>
  <c r="E102" i="13" s="1"/>
  <c r="B100" i="13"/>
  <c r="C96" i="13"/>
  <c r="E96" i="13" s="1"/>
  <c r="C94" i="13"/>
  <c r="E94" i="13" s="1"/>
  <c r="C92" i="13"/>
  <c r="E92" i="13" s="1"/>
  <c r="B91" i="13"/>
  <c r="C85" i="13"/>
  <c r="E85" i="13" s="1"/>
  <c r="C83" i="13"/>
  <c r="E83" i="13" s="1"/>
  <c r="C81" i="13"/>
  <c r="E81" i="13" s="1"/>
  <c r="C79" i="13"/>
  <c r="E79" i="13" s="1"/>
  <c r="C74" i="13"/>
  <c r="E74" i="13" s="1"/>
  <c r="C72" i="13"/>
  <c r="E72" i="13" s="1"/>
  <c r="C70" i="13"/>
  <c r="E70" i="13" s="1"/>
  <c r="B69" i="13"/>
  <c r="C64" i="13"/>
  <c r="E64" i="13" s="1"/>
  <c r="C62" i="13"/>
  <c r="E62" i="13" s="1"/>
  <c r="C60" i="13"/>
  <c r="E60" i="13" s="1"/>
  <c r="C58" i="13"/>
  <c r="E58" i="13" s="1"/>
  <c r="B56" i="13"/>
  <c r="S29" i="5"/>
  <c r="V28" i="5"/>
  <c r="S26" i="5"/>
  <c r="S25" i="5"/>
  <c r="R23" i="5"/>
  <c r="B210" i="29"/>
  <c r="C196" i="29"/>
  <c r="C192" i="29"/>
  <c r="C188" i="29"/>
  <c r="C182" i="29"/>
  <c r="C178" i="29"/>
  <c r="B166" i="29"/>
  <c r="C152" i="29"/>
  <c r="C150" i="29"/>
  <c r="C148" i="29"/>
  <c r="C146" i="29"/>
  <c r="C144" i="29"/>
  <c r="B134" i="29"/>
  <c r="C108" i="29"/>
  <c r="E108" i="29" s="1"/>
  <c r="C106" i="29"/>
  <c r="E106" i="29" s="1"/>
  <c r="C104" i="29"/>
  <c r="E104" i="29" s="1"/>
  <c r="C102" i="29"/>
  <c r="E102" i="29" s="1"/>
  <c r="C100" i="29"/>
  <c r="E100" i="29" s="1"/>
  <c r="B90" i="29"/>
  <c r="B210" i="12"/>
  <c r="C196" i="12"/>
  <c r="C188" i="12"/>
  <c r="C185" i="12"/>
  <c r="E185" i="12" s="1"/>
  <c r="B166" i="12"/>
  <c r="C152" i="12"/>
  <c r="E152" i="12" s="1"/>
  <c r="C144" i="12"/>
  <c r="E144" i="12" s="1"/>
  <c r="I146" i="12" s="1"/>
  <c r="C141" i="12"/>
  <c r="E141" i="12" s="1"/>
  <c r="B122" i="12"/>
  <c r="C108" i="12"/>
  <c r="E108" i="12" s="1"/>
  <c r="C100" i="12"/>
  <c r="E100" i="12" s="1"/>
  <c r="C97" i="12"/>
  <c r="E97" i="12" s="1"/>
  <c r="B78" i="12"/>
  <c r="O13" i="5"/>
  <c r="K13" i="5"/>
  <c r="G13" i="5"/>
  <c r="B13" i="5"/>
  <c r="B199" i="11"/>
  <c r="B188" i="11"/>
  <c r="B155" i="11"/>
  <c r="B144" i="11"/>
  <c r="B111" i="11"/>
  <c r="B100" i="11"/>
  <c r="B67" i="11"/>
  <c r="C56" i="11"/>
  <c r="E56" i="11" s="1"/>
  <c r="E42" i="11"/>
  <c r="F42" i="11" s="1"/>
  <c r="E37" i="11"/>
  <c r="F37" i="11" s="1"/>
  <c r="E33" i="11"/>
  <c r="CF24" i="11"/>
  <c r="O6" i="5" s="1"/>
  <c r="BH24" i="11"/>
  <c r="AJ24" i="11"/>
  <c r="G6" i="5" s="1"/>
  <c r="C185" i="41"/>
  <c r="C174" i="41"/>
  <c r="C97" i="41"/>
  <c r="C86" i="41"/>
  <c r="C205" i="9"/>
  <c r="C196" i="9"/>
  <c r="C161" i="9"/>
  <c r="E161" i="9" s="1"/>
  <c r="I160" i="9" s="1"/>
  <c r="C152" i="9"/>
  <c r="E152" i="9" s="1"/>
  <c r="I150" i="9" s="1"/>
  <c r="C117" i="9"/>
  <c r="E117" i="9" s="1"/>
  <c r="C108" i="9"/>
  <c r="E108" i="9" s="1"/>
  <c r="G16" i="5"/>
  <c r="C64" i="9"/>
  <c r="E64" i="9" s="1"/>
  <c r="B190" i="9"/>
  <c r="B146" i="9"/>
  <c r="B102" i="9"/>
  <c r="C69" i="9"/>
  <c r="E69" i="9" s="1"/>
  <c r="B58" i="9"/>
  <c r="B178" i="9"/>
  <c r="B134" i="9"/>
  <c r="B90" i="9"/>
  <c r="B210" i="9"/>
  <c r="B122" i="9"/>
  <c r="C78" i="9"/>
  <c r="E78" i="9" s="1"/>
  <c r="C67" i="9"/>
  <c r="E67" i="9" s="1"/>
  <c r="BZ22" i="8"/>
  <c r="BE16" i="8"/>
  <c r="F24" i="8"/>
  <c r="B15" i="5" s="1"/>
  <c r="CE16" i="8"/>
  <c r="CF22" i="8" s="1"/>
  <c r="C199" i="8"/>
  <c r="BY16" i="8"/>
  <c r="BW16" i="8"/>
  <c r="C188" i="8"/>
  <c r="B166" i="8"/>
  <c r="AC16" i="8"/>
  <c r="AA16" i="8"/>
  <c r="C100" i="8"/>
  <c r="E100" i="8" s="1"/>
  <c r="B78" i="8"/>
  <c r="CF24" i="18"/>
  <c r="O17" i="5" s="1"/>
  <c r="E42" i="18"/>
  <c r="F42" i="18" s="1"/>
  <c r="BH22" i="18"/>
  <c r="BH24" i="18"/>
  <c r="K17" i="5" s="1"/>
  <c r="AJ22" i="18"/>
  <c r="AJ24" i="18"/>
  <c r="G17" i="5" s="1"/>
  <c r="F24" i="18"/>
  <c r="B17" i="5" s="1"/>
  <c r="C213" i="18"/>
  <c r="C191" i="18"/>
  <c r="C201" i="18"/>
  <c r="C179" i="18"/>
  <c r="E179" i="18" s="1"/>
  <c r="CK16" i="18"/>
  <c r="CL22" i="18" s="1"/>
  <c r="C211" i="18"/>
  <c r="B200" i="18"/>
  <c r="BS16" i="18"/>
  <c r="BQ16" i="18"/>
  <c r="AU16" i="18"/>
  <c r="AV22" i="18" s="1"/>
  <c r="AS16" i="18"/>
  <c r="C134" i="18"/>
  <c r="E134" i="18" s="1"/>
  <c r="B112" i="18"/>
  <c r="U16" i="18"/>
  <c r="C90" i="18"/>
  <c r="E90" i="18" s="1"/>
  <c r="CE16" i="18"/>
  <c r="CF22" i="18" s="1"/>
  <c r="CC16" i="18"/>
  <c r="AO16" i="18"/>
  <c r="AP22" i="18" s="1"/>
  <c r="C122" i="18"/>
  <c r="E122" i="18" s="1"/>
  <c r="AI16" i="18"/>
  <c r="AG16" i="18"/>
  <c r="B78" i="18"/>
  <c r="L18" i="5"/>
  <c r="B210" i="17"/>
  <c r="B199" i="17"/>
  <c r="C144" i="17"/>
  <c r="E144" i="17" s="1"/>
  <c r="I149" i="17" s="1"/>
  <c r="B122" i="17"/>
  <c r="B111" i="17"/>
  <c r="B159" i="10"/>
  <c r="B212" i="10"/>
  <c r="B81" i="10"/>
  <c r="AP24" i="10"/>
  <c r="H4" i="5" s="1"/>
  <c r="AD24" i="10"/>
  <c r="F4" i="5" s="1"/>
  <c r="E33" i="10"/>
  <c r="F33" i="10" s="1"/>
  <c r="E22" i="5"/>
  <c r="C218" i="10"/>
  <c r="C217" i="10"/>
  <c r="C212" i="10"/>
  <c r="C204" i="10"/>
  <c r="C201" i="10"/>
  <c r="C193" i="10"/>
  <c r="C185" i="10"/>
  <c r="E185" i="10" s="1"/>
  <c r="C184" i="10"/>
  <c r="E184" i="10" s="1"/>
  <c r="B158" i="10"/>
  <c r="B157" i="10"/>
  <c r="B156" i="10"/>
  <c r="B135" i="10"/>
  <c r="C130" i="10"/>
  <c r="E130" i="10" s="1"/>
  <c r="C124" i="10"/>
  <c r="E124" i="10" s="1"/>
  <c r="C122" i="10"/>
  <c r="E122" i="10" s="1"/>
  <c r="C116" i="10"/>
  <c r="E116" i="10" s="1"/>
  <c r="C112" i="10"/>
  <c r="E112" i="10" s="1"/>
  <c r="C107" i="10"/>
  <c r="E107" i="10" s="1"/>
  <c r="C86" i="10"/>
  <c r="E86" i="10" s="1"/>
  <c r="C80" i="10"/>
  <c r="E80" i="10" s="1"/>
  <c r="B79" i="10"/>
  <c r="C75" i="10"/>
  <c r="E75" i="10" s="1"/>
  <c r="C62" i="10"/>
  <c r="E62" i="10" s="1"/>
  <c r="E35" i="10"/>
  <c r="F35" i="10" s="1"/>
  <c r="BT24" i="10"/>
  <c r="M4" i="5" s="1"/>
  <c r="BN24" i="10"/>
  <c r="L4" i="5" s="1"/>
  <c r="R24" i="10"/>
  <c r="D4" i="5" s="1"/>
  <c r="F24" i="10"/>
  <c r="B4" i="5" s="1"/>
  <c r="E29" i="10"/>
  <c r="B148" i="7"/>
  <c r="B157" i="7"/>
  <c r="C86" i="7"/>
  <c r="E86" i="7" s="1"/>
  <c r="C84" i="7"/>
  <c r="E84" i="7" s="1"/>
  <c r="C82" i="7"/>
  <c r="E82" i="7" s="1"/>
  <c r="C80" i="7"/>
  <c r="E80" i="7" s="1"/>
  <c r="I11" i="5"/>
  <c r="H11" i="5"/>
  <c r="C185" i="7"/>
  <c r="E185" i="7" s="1"/>
  <c r="C163" i="7"/>
  <c r="E163" i="7" s="1"/>
  <c r="C75" i="7"/>
  <c r="E75" i="7" s="1"/>
  <c r="C195" i="7"/>
  <c r="C173" i="7"/>
  <c r="E173" i="7" s="1"/>
  <c r="C85" i="7"/>
  <c r="E85" i="7" s="1"/>
  <c r="C205" i="7"/>
  <c r="C139" i="7"/>
  <c r="E139" i="7" s="1"/>
  <c r="C117" i="7"/>
  <c r="E117" i="7" s="1"/>
  <c r="C95" i="7"/>
  <c r="E95" i="7" s="1"/>
  <c r="C215" i="7"/>
  <c r="C149" i="7"/>
  <c r="E149" i="7" s="1"/>
  <c r="C127" i="7"/>
  <c r="E127" i="7" s="1"/>
  <c r="C105" i="7"/>
  <c r="E105" i="7" s="1"/>
  <c r="C83" i="7"/>
  <c r="E83" i="7" s="1"/>
  <c r="C181" i="7"/>
  <c r="E181" i="7" s="1"/>
  <c r="C159" i="7"/>
  <c r="E159" i="7" s="1"/>
  <c r="C71" i="7"/>
  <c r="E71" i="7" s="1"/>
  <c r="C191" i="7"/>
  <c r="C169" i="7"/>
  <c r="E169" i="7" s="1"/>
  <c r="C81" i="7"/>
  <c r="E81" i="7" s="1"/>
  <c r="C201" i="7"/>
  <c r="C135" i="7"/>
  <c r="E135" i="7" s="1"/>
  <c r="C113" i="7"/>
  <c r="E113" i="7" s="1"/>
  <c r="C91" i="7"/>
  <c r="E91" i="7" s="1"/>
  <c r="C211" i="7"/>
  <c r="B189" i="7"/>
  <c r="C79" i="7"/>
  <c r="E79" i="7" s="1"/>
  <c r="B134" i="7"/>
  <c r="C78" i="7"/>
  <c r="E78" i="7" s="1"/>
  <c r="C18" i="42"/>
  <c r="C15" i="42"/>
  <c r="C14" i="42"/>
  <c r="C8" i="42"/>
  <c r="C17" i="42"/>
  <c r="C13" i="42"/>
  <c r="C9" i="42"/>
  <c r="C12" i="42"/>
  <c r="B191" i="14"/>
  <c r="B159" i="14"/>
  <c r="D11" i="5"/>
  <c r="C64" i="7"/>
  <c r="E64" i="7" s="1"/>
  <c r="C62" i="7"/>
  <c r="E62" i="7" s="1"/>
  <c r="C60" i="7"/>
  <c r="E60" i="7" s="1"/>
  <c r="C58" i="7"/>
  <c r="E58" i="7" s="1"/>
  <c r="B213" i="7"/>
  <c r="C101" i="7"/>
  <c r="E101" i="7" s="1"/>
  <c r="B199" i="7"/>
  <c r="B179" i="7"/>
  <c r="B112" i="7"/>
  <c r="B89" i="7"/>
  <c r="B181" i="14"/>
  <c r="B212" i="14"/>
  <c r="B201" i="14"/>
  <c r="P9" i="5"/>
  <c r="D9" i="5"/>
  <c r="B9" i="5"/>
  <c r="C119" i="14"/>
  <c r="E119" i="14" s="1"/>
  <c r="C97" i="14"/>
  <c r="E97" i="14" s="1"/>
  <c r="C115" i="14"/>
  <c r="E115" i="14" s="1"/>
  <c r="C93" i="14"/>
  <c r="E93" i="14" s="1"/>
  <c r="C79" i="14"/>
  <c r="E79" i="14" s="1"/>
  <c r="B68" i="14"/>
  <c r="B211" i="14"/>
  <c r="B210" i="14"/>
  <c r="B200" i="14"/>
  <c r="B199" i="14"/>
  <c r="B190" i="14"/>
  <c r="B180" i="14"/>
  <c r="B158" i="14"/>
  <c r="B157" i="14"/>
  <c r="B156" i="14"/>
  <c r="B129" i="14"/>
  <c r="B128" i="14"/>
  <c r="C96" i="14"/>
  <c r="E96" i="14" s="1"/>
  <c r="L9" i="5"/>
  <c r="H9" i="5"/>
  <c r="C73" i="14"/>
  <c r="E73" i="14" s="1"/>
  <c r="C126" i="14"/>
  <c r="E126" i="14" s="1"/>
  <c r="C104" i="14"/>
  <c r="E104" i="14" s="1"/>
  <c r="C125" i="14"/>
  <c r="E125" i="14" s="1"/>
  <c r="C114" i="14"/>
  <c r="E114" i="14" s="1"/>
  <c r="B81" i="14"/>
  <c r="C69" i="14"/>
  <c r="E69" i="14" s="1"/>
  <c r="C111" i="14"/>
  <c r="E111" i="14" s="1"/>
  <c r="C100" i="14"/>
  <c r="E100" i="14" s="1"/>
  <c r="B67" i="14"/>
  <c r="B77" i="54"/>
  <c r="R29" i="5"/>
  <c r="R28" i="5"/>
  <c r="R26" i="5"/>
  <c r="T27" i="5"/>
  <c r="T25" i="5"/>
  <c r="W25" i="5" s="1"/>
  <c r="S23" i="5"/>
  <c r="BQ17" i="2" a="1"/>
  <c r="BQ9" i="2" a="1"/>
  <c r="BQ14" i="2" a="1"/>
  <c r="BQ19" i="2" a="1"/>
  <c r="BQ6" i="2" a="1"/>
  <c r="BQ11" i="2" a="1"/>
  <c r="AL13" i="3" l="1"/>
  <c r="C12" i="3" s="1"/>
  <c r="C78" i="3" s="1"/>
  <c r="D78" i="3"/>
  <c r="AL7" i="3"/>
  <c r="C6" i="3" s="1"/>
  <c r="C89" i="3" s="1"/>
  <c r="D89" i="3"/>
  <c r="AL35" i="3"/>
  <c r="C34" i="3" s="1"/>
  <c r="C90" i="3" s="1"/>
  <c r="D90" i="3"/>
  <c r="AL33" i="3"/>
  <c r="C32" i="3" s="1"/>
  <c r="C82" i="3" s="1"/>
  <c r="D82" i="3"/>
  <c r="AL31" i="3"/>
  <c r="C30" i="3" s="1"/>
  <c r="C88" i="3" s="1"/>
  <c r="D88" i="3"/>
  <c r="AL29" i="3"/>
  <c r="C28" i="3" s="1"/>
  <c r="C87" i="3" s="1"/>
  <c r="D87" i="3"/>
  <c r="AL25" i="3"/>
  <c r="C24" i="3" s="1"/>
  <c r="C95" i="3" s="1"/>
  <c r="D95" i="3"/>
  <c r="AL23" i="3"/>
  <c r="C22" i="3" s="1"/>
  <c r="C98" i="3" s="1"/>
  <c r="D98" i="3"/>
  <c r="AL21" i="3"/>
  <c r="C20" i="3" s="1"/>
  <c r="D77" i="3"/>
  <c r="AL19" i="3"/>
  <c r="C18" i="3" s="1"/>
  <c r="C94" i="3" s="1"/>
  <c r="D94" i="3"/>
  <c r="AL17" i="3"/>
  <c r="C16" i="3" s="1"/>
  <c r="C101" i="3" s="1"/>
  <c r="D101" i="3"/>
  <c r="AL11" i="3"/>
  <c r="C10" i="3" s="1"/>
  <c r="C86" i="3" s="1"/>
  <c r="D86" i="3"/>
  <c r="AL9" i="3"/>
  <c r="C8" i="3" s="1"/>
  <c r="C102" i="3" s="1"/>
  <c r="D102" i="3"/>
  <c r="AL5" i="3"/>
  <c r="C4" i="3" s="1"/>
  <c r="C85" i="3" s="1"/>
  <c r="D85" i="3"/>
  <c r="W19" i="5"/>
  <c r="I156" i="20"/>
  <c r="I159" i="20"/>
  <c r="I171" i="20"/>
  <c r="I178" i="20"/>
  <c r="I181" i="20"/>
  <c r="I149" i="24"/>
  <c r="I178" i="24"/>
  <c r="I137" i="11"/>
  <c r="I169" i="12"/>
  <c r="I137" i="8"/>
  <c r="I167" i="9"/>
  <c r="I138" i="11"/>
  <c r="AD22" i="21"/>
  <c r="I156" i="24"/>
  <c r="I168" i="11"/>
  <c r="I158" i="20"/>
  <c r="I161" i="20"/>
  <c r="I168" i="20"/>
  <c r="I180" i="20"/>
  <c r="I183" i="20"/>
  <c r="I180" i="24"/>
  <c r="I158" i="8"/>
  <c r="I125" i="12"/>
  <c r="I168" i="9"/>
  <c r="I169" i="9"/>
  <c r="I134" i="12"/>
  <c r="I182" i="12"/>
  <c r="I146" i="20"/>
  <c r="I158" i="24"/>
  <c r="I167" i="20"/>
  <c r="I170" i="29"/>
  <c r="I134" i="9"/>
  <c r="I179" i="24"/>
  <c r="I139" i="21"/>
  <c r="I170" i="9"/>
  <c r="I169" i="11"/>
  <c r="I172" i="29"/>
  <c r="I167" i="29"/>
  <c r="I168" i="29"/>
  <c r="I169" i="7"/>
  <c r="I135" i="18"/>
  <c r="I179" i="14"/>
  <c r="I139" i="12"/>
  <c r="I145" i="7"/>
  <c r="I158" i="10"/>
  <c r="I136" i="11"/>
  <c r="I135" i="14"/>
  <c r="I179" i="18"/>
  <c r="I146" i="24"/>
  <c r="I157" i="12"/>
  <c r="I170" i="13"/>
  <c r="I146" i="14"/>
  <c r="I156" i="14"/>
  <c r="I171" i="11"/>
  <c r="I170" i="17"/>
  <c r="I182" i="8"/>
  <c r="I182" i="7"/>
  <c r="BB22" i="8"/>
  <c r="I183" i="12"/>
  <c r="I139" i="7"/>
  <c r="I149" i="10"/>
  <c r="I139" i="10"/>
  <c r="I183" i="10"/>
  <c r="I180" i="17"/>
  <c r="I172" i="24"/>
  <c r="I178" i="13"/>
  <c r="I172" i="18"/>
  <c r="I158" i="7"/>
  <c r="I139" i="17"/>
  <c r="I137" i="24"/>
  <c r="I136" i="24"/>
  <c r="I147" i="12"/>
  <c r="I146" i="13"/>
  <c r="I147" i="13"/>
  <c r="I149" i="21"/>
  <c r="I136" i="12"/>
  <c r="BH22" i="8"/>
  <c r="AV22" i="21"/>
  <c r="I181" i="12"/>
  <c r="I136" i="13"/>
  <c r="I138" i="13"/>
  <c r="I172" i="13"/>
  <c r="I137" i="12"/>
  <c r="I150" i="12"/>
  <c r="I161" i="12"/>
  <c r="I148" i="20"/>
  <c r="I150" i="20"/>
  <c r="I145" i="9"/>
  <c r="I157" i="24"/>
  <c r="I183" i="24"/>
  <c r="I135" i="9"/>
  <c r="I136" i="9"/>
  <c r="I161" i="9"/>
  <c r="I183" i="9"/>
  <c r="I134" i="21"/>
  <c r="I148" i="10"/>
  <c r="I180" i="10"/>
  <c r="I134" i="14"/>
  <c r="I137" i="14"/>
  <c r="I170" i="7"/>
  <c r="I148" i="7"/>
  <c r="I178" i="18"/>
  <c r="I135" i="24"/>
  <c r="I171" i="18"/>
  <c r="I150" i="7"/>
  <c r="I156" i="8"/>
  <c r="I179" i="17"/>
  <c r="I147" i="17"/>
  <c r="I137" i="10"/>
  <c r="I179" i="13"/>
  <c r="I137" i="18"/>
  <c r="I181" i="18"/>
  <c r="I139" i="8"/>
  <c r="I157" i="8"/>
  <c r="I145" i="8"/>
  <c r="I134" i="10"/>
  <c r="I159" i="14"/>
  <c r="I181" i="13"/>
  <c r="I145" i="10"/>
  <c r="I146" i="17"/>
  <c r="I172" i="17"/>
  <c r="I160" i="10"/>
  <c r="I183" i="17"/>
  <c r="I171" i="7"/>
  <c r="I179" i="8"/>
  <c r="I183" i="13"/>
  <c r="I182" i="13"/>
  <c r="I138" i="7"/>
  <c r="I145" i="14"/>
  <c r="I181" i="14"/>
  <c r="I183" i="14"/>
  <c r="I147" i="7"/>
  <c r="I149" i="12"/>
  <c r="I148" i="13"/>
  <c r="I149" i="13"/>
  <c r="I146" i="21"/>
  <c r="I138" i="12"/>
  <c r="I178" i="12"/>
  <c r="I179" i="12"/>
  <c r="I135" i="13"/>
  <c r="I137" i="13"/>
  <c r="I167" i="13"/>
  <c r="BB22" i="21"/>
  <c r="I135" i="12"/>
  <c r="I148" i="12"/>
  <c r="I168" i="12"/>
  <c r="I145" i="20"/>
  <c r="I147" i="20"/>
  <c r="I146" i="9"/>
  <c r="I147" i="9"/>
  <c r="I161" i="24"/>
  <c r="I137" i="9"/>
  <c r="I138" i="9"/>
  <c r="I156" i="9"/>
  <c r="I178" i="9"/>
  <c r="I136" i="21"/>
  <c r="I138" i="21"/>
  <c r="I167" i="17"/>
  <c r="I146" i="10"/>
  <c r="I178" i="10"/>
  <c r="I136" i="14"/>
  <c r="I139" i="14"/>
  <c r="I168" i="7"/>
  <c r="I146" i="7"/>
  <c r="I169" i="18"/>
  <c r="I136" i="18"/>
  <c r="I150" i="10"/>
  <c r="I182" i="18"/>
  <c r="I139" i="24"/>
  <c r="I161" i="7"/>
  <c r="I150" i="24"/>
  <c r="I178" i="8"/>
  <c r="I183" i="8"/>
  <c r="I147" i="8"/>
  <c r="I139" i="18"/>
  <c r="I168" i="17"/>
  <c r="I145" i="17"/>
  <c r="I170" i="10"/>
  <c r="I135" i="10"/>
  <c r="I180" i="13"/>
  <c r="I146" i="8"/>
  <c r="I159" i="8"/>
  <c r="I181" i="8"/>
  <c r="I148" i="17"/>
  <c r="I157" i="14"/>
  <c r="I147" i="10"/>
  <c r="I150" i="17"/>
  <c r="I169" i="10"/>
  <c r="I182" i="14"/>
  <c r="I136" i="7"/>
  <c r="I180" i="7"/>
  <c r="I156" i="7"/>
  <c r="I160" i="13"/>
  <c r="I160" i="14"/>
  <c r="I149" i="14"/>
  <c r="I178" i="7"/>
  <c r="I134" i="7"/>
  <c r="I178" i="17"/>
  <c r="I150" i="13"/>
  <c r="I145" i="21"/>
  <c r="I148" i="21"/>
  <c r="I180" i="12"/>
  <c r="I139" i="13"/>
  <c r="I169" i="13"/>
  <c r="I171" i="13"/>
  <c r="I159" i="12"/>
  <c r="I172" i="12"/>
  <c r="I149" i="20"/>
  <c r="I148" i="9"/>
  <c r="I149" i="9"/>
  <c r="I181" i="24"/>
  <c r="I139" i="9"/>
  <c r="I157" i="9"/>
  <c r="I158" i="9"/>
  <c r="I179" i="9"/>
  <c r="I180" i="9"/>
  <c r="I135" i="21"/>
  <c r="I137" i="21"/>
  <c r="I169" i="17"/>
  <c r="I134" i="11"/>
  <c r="I159" i="10"/>
  <c r="I138" i="14"/>
  <c r="I181" i="7"/>
  <c r="I159" i="7"/>
  <c r="I137" i="7"/>
  <c r="I167" i="18"/>
  <c r="I134" i="18"/>
  <c r="I161" i="10"/>
  <c r="I138" i="18"/>
  <c r="I148" i="24"/>
  <c r="I172" i="7"/>
  <c r="I167" i="11"/>
  <c r="I180" i="8"/>
  <c r="I170" i="24"/>
  <c r="I138" i="8"/>
  <c r="I183" i="18"/>
  <c r="I136" i="17"/>
  <c r="I168" i="10"/>
  <c r="I157" i="13"/>
  <c r="I168" i="18"/>
  <c r="I135" i="8"/>
  <c r="I148" i="8"/>
  <c r="I161" i="8"/>
  <c r="I135" i="17"/>
  <c r="I171" i="10"/>
  <c r="I167" i="7"/>
  <c r="I180" i="14"/>
  <c r="I148" i="14"/>
  <c r="I159" i="13"/>
  <c r="I136" i="10"/>
  <c r="I179" i="10"/>
  <c r="I137" i="17"/>
  <c r="I136" i="8"/>
  <c r="I172" i="10"/>
  <c r="I150" i="14"/>
  <c r="I149" i="7"/>
  <c r="I149" i="8"/>
  <c r="I138" i="10"/>
  <c r="I147" i="14"/>
  <c r="I158" i="14"/>
  <c r="I160" i="7"/>
  <c r="BT22" i="18"/>
  <c r="I145" i="12"/>
  <c r="I147" i="21"/>
  <c r="I168" i="13"/>
  <c r="I159" i="9"/>
  <c r="I181" i="9"/>
  <c r="I157" i="10"/>
  <c r="I179" i="7"/>
  <c r="I157" i="7"/>
  <c r="I135" i="7"/>
  <c r="I180" i="18"/>
  <c r="I168" i="24"/>
  <c r="I183" i="7"/>
  <c r="I182" i="10"/>
  <c r="I160" i="8"/>
  <c r="I134" i="8"/>
  <c r="I170" i="18"/>
  <c r="I181" i="17"/>
  <c r="I134" i="17"/>
  <c r="I156" i="10"/>
  <c r="I158" i="13"/>
  <c r="I182" i="17"/>
  <c r="I178" i="14"/>
  <c r="I156" i="13"/>
  <c r="I181" i="10"/>
  <c r="I138" i="17"/>
  <c r="I161" i="14"/>
  <c r="I194" i="17"/>
  <c r="I190" i="17"/>
  <c r="I193" i="17"/>
  <c r="I191" i="17"/>
  <c r="I192" i="17"/>
  <c r="I189" i="17"/>
  <c r="C10" i="1"/>
  <c r="W28" i="5"/>
  <c r="W24" i="5"/>
  <c r="I124" i="11"/>
  <c r="I113" i="20"/>
  <c r="I126" i="11"/>
  <c r="I90" i="24"/>
  <c r="I127" i="12"/>
  <c r="I127" i="21"/>
  <c r="I124" i="21"/>
  <c r="AD22" i="8"/>
  <c r="I114" i="21"/>
  <c r="I127" i="24"/>
  <c r="I128" i="11"/>
  <c r="I123" i="21"/>
  <c r="I126" i="21"/>
  <c r="I125" i="20"/>
  <c r="I127" i="9"/>
  <c r="I123" i="12"/>
  <c r="I125" i="21"/>
  <c r="I128" i="21"/>
  <c r="I91" i="20"/>
  <c r="F22" i="21"/>
  <c r="I123" i="8"/>
  <c r="I128" i="9"/>
  <c r="I124" i="18"/>
  <c r="I113" i="8"/>
  <c r="I113" i="10"/>
  <c r="I126" i="7"/>
  <c r="I123" i="14"/>
  <c r="I124" i="10"/>
  <c r="I125" i="13"/>
  <c r="I124" i="12"/>
  <c r="I126" i="9"/>
  <c r="I94" i="21"/>
  <c r="I126" i="12"/>
  <c r="I123" i="11"/>
  <c r="I127" i="17"/>
  <c r="I126" i="24"/>
  <c r="I103" i="7"/>
  <c r="I126" i="13"/>
  <c r="I127" i="13"/>
  <c r="I115" i="10"/>
  <c r="I117" i="14"/>
  <c r="I128" i="12"/>
  <c r="I127" i="20"/>
  <c r="AP22" i="21"/>
  <c r="I106" i="24"/>
  <c r="I125" i="11"/>
  <c r="I124" i="7"/>
  <c r="I125" i="18"/>
  <c r="I128" i="10"/>
  <c r="I124" i="24"/>
  <c r="I125" i="8"/>
  <c r="I125" i="17"/>
  <c r="I123" i="10"/>
  <c r="I128" i="18"/>
  <c r="I126" i="8"/>
  <c r="I123" i="7"/>
  <c r="I125" i="10"/>
  <c r="I128" i="24"/>
  <c r="I127" i="14"/>
  <c r="I128" i="13"/>
  <c r="I123" i="24"/>
  <c r="I112" i="7"/>
  <c r="I115" i="24"/>
  <c r="I124" i="20"/>
  <c r="I123" i="9"/>
  <c r="I126" i="10"/>
  <c r="I123" i="18"/>
  <c r="I127" i="11"/>
  <c r="I124" i="9"/>
  <c r="I123" i="17"/>
  <c r="I128" i="8"/>
  <c r="I126" i="14"/>
  <c r="I124" i="17"/>
  <c r="I127" i="10"/>
  <c r="I128" i="14"/>
  <c r="I127" i="7"/>
  <c r="I103" i="12"/>
  <c r="I104" i="29"/>
  <c r="I95" i="13"/>
  <c r="I106" i="13"/>
  <c r="I112" i="13"/>
  <c r="I123" i="13"/>
  <c r="I125" i="24"/>
  <c r="I126" i="20"/>
  <c r="I128" i="20"/>
  <c r="I115" i="8"/>
  <c r="I116" i="20"/>
  <c r="I125" i="9"/>
  <c r="I127" i="18"/>
  <c r="I128" i="7"/>
  <c r="I124" i="14"/>
  <c r="I128" i="17"/>
  <c r="I125" i="7"/>
  <c r="I125" i="14"/>
  <c r="I126" i="17"/>
  <c r="I127" i="8"/>
  <c r="I112" i="14"/>
  <c r="I104" i="14"/>
  <c r="I115" i="7"/>
  <c r="I124" i="13"/>
  <c r="I114" i="24"/>
  <c r="I93" i="12"/>
  <c r="I105" i="21"/>
  <c r="I123" i="20"/>
  <c r="I115" i="9"/>
  <c r="I103" i="24"/>
  <c r="I117" i="11"/>
  <c r="I126" i="18"/>
  <c r="I124" i="8"/>
  <c r="I148" i="18"/>
  <c r="I149" i="18"/>
  <c r="I147" i="18"/>
  <c r="I150" i="18"/>
  <c r="I145" i="18"/>
  <c r="I93" i="18"/>
  <c r="I146" i="18"/>
  <c r="BQ17" i="2"/>
  <c r="BS17" i="2" s="1"/>
  <c r="BQ6" i="2"/>
  <c r="BS6" i="2" s="1"/>
  <c r="BQ14" i="2"/>
  <c r="BS14" i="2" s="1"/>
  <c r="BQ19" i="2"/>
  <c r="BS19" i="2" s="1"/>
  <c r="BQ9" i="2"/>
  <c r="BS9" i="2" s="1"/>
  <c r="BQ11" i="2"/>
  <c r="BS11" i="2" s="1"/>
  <c r="I114" i="13"/>
  <c r="I116" i="9"/>
  <c r="I113" i="9"/>
  <c r="I115" i="21"/>
  <c r="I106" i="8"/>
  <c r="I112" i="20"/>
  <c r="I113" i="11"/>
  <c r="I105" i="10"/>
  <c r="I93" i="13"/>
  <c r="I105" i="20"/>
  <c r="I91" i="12"/>
  <c r="I113" i="13"/>
  <c r="I115" i="13"/>
  <c r="AJ22" i="21"/>
  <c r="I117" i="21"/>
  <c r="I112" i="11"/>
  <c r="I113" i="7"/>
  <c r="I114" i="9"/>
  <c r="I114" i="10"/>
  <c r="I117" i="8"/>
  <c r="I115" i="14"/>
  <c r="I116" i="10"/>
  <c r="I105" i="7"/>
  <c r="I116" i="14"/>
  <c r="I117" i="10"/>
  <c r="I116" i="13"/>
  <c r="I93" i="8"/>
  <c r="I117" i="24"/>
  <c r="I117" i="7"/>
  <c r="I112" i="8"/>
  <c r="I94" i="12"/>
  <c r="I114" i="20"/>
  <c r="I117" i="20"/>
  <c r="I112" i="24"/>
  <c r="I115" i="11"/>
  <c r="I95" i="14"/>
  <c r="AJ22" i="8"/>
  <c r="I94" i="24"/>
  <c r="I94" i="7"/>
  <c r="I94" i="10"/>
  <c r="I95" i="8"/>
  <c r="I104" i="12"/>
  <c r="I117" i="13"/>
  <c r="I103" i="20"/>
  <c r="I103" i="10"/>
  <c r="I105" i="9"/>
  <c r="I102" i="24"/>
  <c r="I91" i="9"/>
  <c r="I116" i="11"/>
  <c r="I104" i="7"/>
  <c r="I112" i="9"/>
  <c r="I113" i="24"/>
  <c r="I116" i="21"/>
  <c r="I112" i="10"/>
  <c r="I117" i="9"/>
  <c r="I113" i="14"/>
  <c r="I112" i="21"/>
  <c r="I114" i="7"/>
  <c r="I114" i="8"/>
  <c r="I116" i="7"/>
  <c r="I114" i="14"/>
  <c r="I113" i="21"/>
  <c r="I114" i="11"/>
  <c r="I91" i="18"/>
  <c r="I115" i="20"/>
  <c r="I102" i="14"/>
  <c r="I106" i="12"/>
  <c r="I101" i="29"/>
  <c r="I106" i="21"/>
  <c r="X22" i="21"/>
  <c r="I95" i="24"/>
  <c r="I91" i="21"/>
  <c r="I106" i="7"/>
  <c r="I116" i="8"/>
  <c r="I82" i="52"/>
  <c r="I103" i="29"/>
  <c r="I101" i="14"/>
  <c r="I103" i="9"/>
  <c r="I93" i="9"/>
  <c r="I101" i="10"/>
  <c r="I92" i="24"/>
  <c r="I105" i="24"/>
  <c r="I105" i="12"/>
  <c r="I92" i="20"/>
  <c r="I95" i="20"/>
  <c r="I102" i="21"/>
  <c r="I90" i="12"/>
  <c r="I105" i="29"/>
  <c r="I102" i="13"/>
  <c r="I103" i="13"/>
  <c r="X22" i="8"/>
  <c r="I95" i="12"/>
  <c r="I102" i="29"/>
  <c r="I90" i="13"/>
  <c r="I104" i="20"/>
  <c r="I93" i="24"/>
  <c r="I104" i="24"/>
  <c r="I91" i="10"/>
  <c r="I103" i="14"/>
  <c r="I106" i="14"/>
  <c r="I91" i="14"/>
  <c r="I102" i="7"/>
  <c r="I101" i="9"/>
  <c r="I90" i="18"/>
  <c r="I90" i="21"/>
  <c r="I93" i="21"/>
  <c r="I102" i="9"/>
  <c r="I103" i="8"/>
  <c r="I95" i="18"/>
  <c r="I102" i="8"/>
  <c r="I92" i="8"/>
  <c r="I95" i="9"/>
  <c r="I101" i="8"/>
  <c r="I90" i="20"/>
  <c r="I101" i="13"/>
  <c r="I92" i="18"/>
  <c r="I94" i="20"/>
  <c r="I101" i="21"/>
  <c r="I104" i="21"/>
  <c r="I92" i="12"/>
  <c r="I104" i="13"/>
  <c r="I105" i="13"/>
  <c r="I102" i="12"/>
  <c r="I106" i="29"/>
  <c r="I92" i="13"/>
  <c r="I94" i="13"/>
  <c r="I102" i="20"/>
  <c r="I101" i="20"/>
  <c r="I91" i="24"/>
  <c r="I104" i="10"/>
  <c r="I105" i="14"/>
  <c r="I90" i="14"/>
  <c r="I93" i="14"/>
  <c r="I93" i="7"/>
  <c r="I92" i="9"/>
  <c r="I106" i="10"/>
  <c r="I94" i="9"/>
  <c r="I106" i="9"/>
  <c r="I94" i="8"/>
  <c r="I92" i="21"/>
  <c r="I91" i="8"/>
  <c r="I104" i="8"/>
  <c r="I101" i="7"/>
  <c r="I92" i="10"/>
  <c r="I105" i="8"/>
  <c r="I95" i="21"/>
  <c r="I80" i="52"/>
  <c r="I93" i="20"/>
  <c r="I93" i="10"/>
  <c r="I94" i="14"/>
  <c r="I104" i="9"/>
  <c r="I92" i="7"/>
  <c r="I101" i="24"/>
  <c r="I101" i="12"/>
  <c r="I103" i="21"/>
  <c r="I91" i="13"/>
  <c r="I106" i="20"/>
  <c r="I102" i="10"/>
  <c r="I92" i="14"/>
  <c r="I91" i="7"/>
  <c r="I90" i="9"/>
  <c r="I94" i="18"/>
  <c r="I95" i="7"/>
  <c r="I95" i="10"/>
  <c r="I90" i="8"/>
  <c r="I90" i="10"/>
  <c r="I90" i="7"/>
  <c r="I82" i="51"/>
  <c r="W42" i="2"/>
  <c r="W29" i="5"/>
  <c r="W27" i="5"/>
  <c r="W26" i="5"/>
  <c r="W21" i="5"/>
  <c r="W23" i="5"/>
  <c r="I95" i="17"/>
  <c r="I94" i="17"/>
  <c r="I93" i="17"/>
  <c r="I92" i="17"/>
  <c r="I91" i="17"/>
  <c r="I90" i="17"/>
  <c r="BS7" i="2"/>
  <c r="S10" i="5"/>
  <c r="E5" i="5"/>
  <c r="S5" i="5" s="1"/>
  <c r="C77" i="3"/>
  <c r="I71" i="7"/>
  <c r="I69" i="7"/>
  <c r="I84" i="51"/>
  <c r="I79" i="52"/>
  <c r="I92" i="52"/>
  <c r="I82" i="10"/>
  <c r="R22" i="11"/>
  <c r="L22" i="21"/>
  <c r="I81" i="51"/>
  <c r="I80" i="51"/>
  <c r="I72" i="51"/>
  <c r="I81" i="52"/>
  <c r="I69" i="52"/>
  <c r="I78" i="52"/>
  <c r="I80" i="7"/>
  <c r="I82" i="7"/>
  <c r="I79" i="7"/>
  <c r="I83" i="7"/>
  <c r="I81" i="7"/>
  <c r="I84" i="7"/>
  <c r="I81" i="13"/>
  <c r="I83" i="13"/>
  <c r="I81" i="12"/>
  <c r="I83" i="12"/>
  <c r="I82" i="12"/>
  <c r="I79" i="12"/>
  <c r="I80" i="12"/>
  <c r="I84" i="12"/>
  <c r="I70" i="24"/>
  <c r="I71" i="24"/>
  <c r="I72" i="13"/>
  <c r="I70" i="11"/>
  <c r="I71" i="11"/>
  <c r="I73" i="11"/>
  <c r="I72" i="11"/>
  <c r="I69" i="11"/>
  <c r="I68" i="11"/>
  <c r="I81" i="10"/>
  <c r="I69" i="24"/>
  <c r="I70" i="9"/>
  <c r="I73" i="9"/>
  <c r="I69" i="9"/>
  <c r="I71" i="9"/>
  <c r="I72" i="9"/>
  <c r="I68" i="9"/>
  <c r="I69" i="18"/>
  <c r="I73" i="18"/>
  <c r="I83" i="21"/>
  <c r="I82" i="21"/>
  <c r="I84" i="21"/>
  <c r="I79" i="21"/>
  <c r="I81" i="21"/>
  <c r="I80" i="21"/>
  <c r="I71" i="10"/>
  <c r="I70" i="10"/>
  <c r="I69" i="10"/>
  <c r="I68" i="10"/>
  <c r="I72" i="10"/>
  <c r="I73" i="10"/>
  <c r="I83" i="11"/>
  <c r="I82" i="11"/>
  <c r="I84" i="11"/>
  <c r="I80" i="11"/>
  <c r="I81" i="11"/>
  <c r="I79" i="11"/>
  <c r="I70" i="18"/>
  <c r="I70" i="8"/>
  <c r="I73" i="29"/>
  <c r="I79" i="18"/>
  <c r="I84" i="14"/>
  <c r="I83" i="14"/>
  <c r="I80" i="14"/>
  <c r="I79" i="14"/>
  <c r="I81" i="14"/>
  <c r="I71" i="8"/>
  <c r="I73" i="8"/>
  <c r="I68" i="8"/>
  <c r="I72" i="8"/>
  <c r="I69" i="8"/>
  <c r="I71" i="13"/>
  <c r="I69" i="13"/>
  <c r="I71" i="29"/>
  <c r="I70" i="29"/>
  <c r="I79" i="20"/>
  <c r="I82" i="20"/>
  <c r="I72" i="21"/>
  <c r="I70" i="21"/>
  <c r="I73" i="21"/>
  <c r="I71" i="21"/>
  <c r="I68" i="21"/>
  <c r="I69" i="21"/>
  <c r="I83" i="8"/>
  <c r="I82" i="14"/>
  <c r="I83" i="24"/>
  <c r="I79" i="13"/>
  <c r="I81" i="8"/>
  <c r="I69" i="14"/>
  <c r="I72" i="14"/>
  <c r="I68" i="14"/>
  <c r="I71" i="14"/>
  <c r="I70" i="14"/>
  <c r="I73" i="14"/>
  <c r="I79" i="9"/>
  <c r="I83" i="9"/>
  <c r="I81" i="9"/>
  <c r="I82" i="9"/>
  <c r="I80" i="9"/>
  <c r="I84" i="9"/>
  <c r="I73" i="20"/>
  <c r="I71" i="20"/>
  <c r="I69" i="20"/>
  <c r="I68" i="20"/>
  <c r="I72" i="20"/>
  <c r="I70" i="20"/>
  <c r="I70" i="12"/>
  <c r="I73" i="12"/>
  <c r="I69" i="12"/>
  <c r="I84" i="17"/>
  <c r="I83" i="17"/>
  <c r="I79" i="17"/>
  <c r="I82" i="17"/>
  <c r="I80" i="17"/>
  <c r="I81" i="17"/>
  <c r="I80" i="18"/>
  <c r="I83" i="18"/>
  <c r="I73" i="17"/>
  <c r="I69" i="17"/>
  <c r="I71" i="17"/>
  <c r="I72" i="17"/>
  <c r="I68" i="12"/>
  <c r="I68" i="17"/>
  <c r="I84" i="10"/>
  <c r="I90" i="52"/>
  <c r="I81" i="20"/>
  <c r="L22" i="8"/>
  <c r="I71" i="12"/>
  <c r="I83" i="51"/>
  <c r="I77" i="52"/>
  <c r="I73" i="24"/>
  <c r="I69" i="51"/>
  <c r="I80" i="8"/>
  <c r="I83" i="10"/>
  <c r="I80" i="24"/>
  <c r="I79" i="51"/>
  <c r="I79" i="10"/>
  <c r="I70" i="7"/>
  <c r="I88" i="52"/>
  <c r="I84" i="20"/>
  <c r="I81" i="24"/>
  <c r="I80" i="20"/>
  <c r="I83" i="20"/>
  <c r="I84" i="8"/>
  <c r="I68" i="13"/>
  <c r="I69" i="29"/>
  <c r="C48" i="29" s="1"/>
  <c r="I80" i="13"/>
  <c r="I72" i="24"/>
  <c r="L22" i="24"/>
  <c r="I93" i="52"/>
  <c r="I91" i="52"/>
  <c r="I70" i="51"/>
  <c r="I81" i="18"/>
  <c r="I82" i="24"/>
  <c r="I73" i="51"/>
  <c r="I79" i="8"/>
  <c r="I72" i="18"/>
  <c r="I72" i="7"/>
  <c r="I73" i="7"/>
  <c r="I71" i="51"/>
  <c r="I68" i="18"/>
  <c r="I70" i="17"/>
  <c r="I72" i="12"/>
  <c r="I72" i="29"/>
  <c r="I79" i="24"/>
  <c r="I73" i="13"/>
  <c r="I84" i="13"/>
  <c r="I68" i="24"/>
  <c r="I84" i="24"/>
  <c r="I80" i="10"/>
  <c r="I82" i="18"/>
  <c r="I84" i="18"/>
  <c r="I82" i="8"/>
  <c r="I68" i="29"/>
  <c r="I70" i="13"/>
  <c r="I82" i="13"/>
  <c r="I89" i="52"/>
  <c r="I68" i="51"/>
  <c r="I71" i="18"/>
  <c r="I68" i="7"/>
  <c r="I67" i="52"/>
  <c r="I61" i="10"/>
  <c r="I58" i="10"/>
  <c r="I62" i="10"/>
  <c r="I59" i="10"/>
  <c r="I60" i="10"/>
  <c r="I57" i="10"/>
  <c r="I60" i="9"/>
  <c r="I62" i="9"/>
  <c r="I59" i="9"/>
  <c r="I61" i="9"/>
  <c r="I58" i="9"/>
  <c r="I57" i="9"/>
  <c r="I70" i="52"/>
  <c r="I71" i="52"/>
  <c r="I68" i="52"/>
  <c r="I66" i="52"/>
  <c r="W14" i="5"/>
  <c r="S11" i="5"/>
  <c r="BS16" i="2"/>
  <c r="W7" i="5"/>
  <c r="C80" i="3"/>
  <c r="E16" i="10"/>
  <c r="F22" i="10" s="1"/>
  <c r="AU16" i="10"/>
  <c r="AV22" i="10" s="1"/>
  <c r="AI16" i="10"/>
  <c r="AJ22" i="10" s="1"/>
  <c r="BY16" i="10"/>
  <c r="BZ22" i="10" s="1"/>
  <c r="BG16" i="10"/>
  <c r="BH22" i="10" s="1"/>
  <c r="C50" i="52"/>
  <c r="C8" i="40"/>
  <c r="AH4" i="41"/>
  <c r="B110" i="41" s="1"/>
  <c r="AH4" i="52"/>
  <c r="B119" i="52" s="1"/>
  <c r="AH4" i="29"/>
  <c r="B110" i="29" s="1"/>
  <c r="AH4" i="21"/>
  <c r="B110" i="21" s="1"/>
  <c r="AH4" i="20"/>
  <c r="B110" i="20" s="1"/>
  <c r="AH4" i="13"/>
  <c r="B110" i="13" s="1"/>
  <c r="AH4" i="12"/>
  <c r="B110" i="12" s="1"/>
  <c r="AH4" i="54"/>
  <c r="B110" i="54" s="1"/>
  <c r="AH4" i="11"/>
  <c r="B110" i="11" s="1"/>
  <c r="AH4" i="24"/>
  <c r="B110" i="24" s="1"/>
  <c r="AH4" i="9"/>
  <c r="B110" i="9" s="1"/>
  <c r="AH4" i="8"/>
  <c r="B110" i="8" s="1"/>
  <c r="AH4" i="18"/>
  <c r="B110" i="18" s="1"/>
  <c r="AH4" i="17"/>
  <c r="B110" i="17" s="1"/>
  <c r="AH4" i="7"/>
  <c r="B110" i="7" s="1"/>
  <c r="AH4" i="14"/>
  <c r="B110" i="14" s="1"/>
  <c r="AH4" i="51"/>
  <c r="B110" i="51" s="1"/>
  <c r="AH4" i="10"/>
  <c r="B110" i="10" s="1"/>
  <c r="T8" i="5"/>
  <c r="BC42" i="2"/>
  <c r="I58" i="51"/>
  <c r="AC16" i="10"/>
  <c r="AD22" i="10" s="1"/>
  <c r="I60" i="51"/>
  <c r="CE16" i="10"/>
  <c r="CF22" i="10" s="1"/>
  <c r="CK16" i="10"/>
  <c r="CL22" i="10" s="1"/>
  <c r="BM16" i="10"/>
  <c r="BN22" i="10" s="1"/>
  <c r="C47" i="41"/>
  <c r="C48" i="41"/>
  <c r="S8" i="5"/>
  <c r="R8" i="5"/>
  <c r="T10" i="5"/>
  <c r="R10" i="5"/>
  <c r="T18" i="5"/>
  <c r="B112" i="13"/>
  <c r="B101" i="24"/>
  <c r="B57" i="12"/>
  <c r="B155" i="52"/>
  <c r="B67" i="52"/>
  <c r="B126" i="51"/>
  <c r="B106" i="41"/>
  <c r="B135" i="54"/>
  <c r="B156" i="13"/>
  <c r="B167" i="13"/>
  <c r="B157" i="51"/>
  <c r="B78" i="52"/>
  <c r="B82" i="24"/>
  <c r="B150" i="11"/>
  <c r="B145" i="24"/>
  <c r="B168" i="54"/>
  <c r="B202" i="12"/>
  <c r="B92" i="8"/>
  <c r="B93" i="8"/>
  <c r="B136" i="12"/>
  <c r="B216" i="12"/>
  <c r="B215" i="12"/>
  <c r="B105" i="18"/>
  <c r="C52" i="41"/>
  <c r="B124" i="29"/>
  <c r="B191" i="20"/>
  <c r="B168" i="51"/>
  <c r="B106" i="21"/>
  <c r="BM16" i="8"/>
  <c r="CK16" i="8"/>
  <c r="CL22" i="8" s="1"/>
  <c r="C50" i="41"/>
  <c r="I59" i="14"/>
  <c r="B214" i="12"/>
  <c r="B202" i="21"/>
  <c r="B169" i="51"/>
  <c r="B203" i="8"/>
  <c r="B156" i="24"/>
  <c r="B205" i="13"/>
  <c r="B70" i="7"/>
  <c r="B147" i="51"/>
  <c r="B103" i="10"/>
  <c r="B190" i="51"/>
  <c r="I58" i="14"/>
  <c r="I59" i="51"/>
  <c r="I62" i="8"/>
  <c r="B58" i="12"/>
  <c r="B207" i="13"/>
  <c r="B206" i="13"/>
  <c r="I59" i="8"/>
  <c r="B158" i="51"/>
  <c r="B159" i="12"/>
  <c r="B80" i="29"/>
  <c r="B95" i="10"/>
  <c r="B162" i="21"/>
  <c r="B163" i="21"/>
  <c r="B112" i="10"/>
  <c r="B178" i="10"/>
  <c r="B101" i="8"/>
  <c r="B167" i="14"/>
  <c r="B148" i="41"/>
  <c r="B213" i="11"/>
  <c r="B194" i="11"/>
  <c r="B168" i="13"/>
  <c r="B101" i="17"/>
  <c r="B134" i="17"/>
  <c r="B146" i="17"/>
  <c r="B123" i="18"/>
  <c r="B145" i="18"/>
  <c r="B189" i="12"/>
  <c r="B93" i="21"/>
  <c r="B215" i="20"/>
  <c r="B106" i="11"/>
  <c r="B90" i="24"/>
  <c r="B112" i="24"/>
  <c r="B135" i="24"/>
  <c r="B146" i="24"/>
  <c r="B178" i="24"/>
  <c r="B200" i="24"/>
  <c r="B134" i="41"/>
  <c r="B57" i="20"/>
  <c r="B79" i="20"/>
  <c r="F22" i="8"/>
  <c r="B123" i="13"/>
  <c r="B103" i="54"/>
  <c r="I61" i="54"/>
  <c r="C51" i="54" s="1"/>
  <c r="B169" i="10"/>
  <c r="W16" i="18"/>
  <c r="X22" i="18" s="1"/>
  <c r="I60" i="54"/>
  <c r="C50" i="54" s="1"/>
  <c r="I62" i="14"/>
  <c r="I61" i="8"/>
  <c r="B193" i="8"/>
  <c r="I58" i="17"/>
  <c r="C48" i="17" s="1"/>
  <c r="I62" i="17"/>
  <c r="Q16" i="18"/>
  <c r="R22" i="18" s="1"/>
  <c r="BA16" i="18"/>
  <c r="BB22" i="18" s="1"/>
  <c r="C51" i="41"/>
  <c r="I59" i="17"/>
  <c r="I57" i="54"/>
  <c r="C47" i="54" s="1"/>
  <c r="I57" i="51"/>
  <c r="B135" i="11"/>
  <c r="I59" i="12"/>
  <c r="I61" i="12"/>
  <c r="I60" i="12"/>
  <c r="I57" i="12"/>
  <c r="C47" i="12" s="1"/>
  <c r="B178" i="29"/>
  <c r="B146" i="52"/>
  <c r="B135" i="20"/>
  <c r="B59" i="21"/>
  <c r="B71" i="51"/>
  <c r="B137" i="51"/>
  <c r="I60" i="8"/>
  <c r="AU16" i="8"/>
  <c r="AV22" i="8" s="1"/>
  <c r="B204" i="8"/>
  <c r="B151" i="12"/>
  <c r="B135" i="14"/>
  <c r="B124" i="20"/>
  <c r="B59" i="51"/>
  <c r="B81" i="51"/>
  <c r="B103" i="51"/>
  <c r="I59" i="54"/>
  <c r="C49" i="54" s="1"/>
  <c r="I61" i="14"/>
  <c r="I61" i="17"/>
  <c r="B148" i="14"/>
  <c r="B190" i="24"/>
  <c r="B134" i="52"/>
  <c r="B192" i="54"/>
  <c r="B70" i="9"/>
  <c r="B135" i="21"/>
  <c r="B93" i="51"/>
  <c r="B125" i="54"/>
  <c r="B213" i="54"/>
  <c r="B90" i="52"/>
  <c r="B102" i="52"/>
  <c r="B124" i="52"/>
  <c r="B178" i="52"/>
  <c r="B190" i="52"/>
  <c r="B212" i="52"/>
  <c r="B82" i="54"/>
  <c r="B103" i="29"/>
  <c r="B61" i="10"/>
  <c r="B159" i="8"/>
  <c r="B72" i="24"/>
  <c r="I61" i="51"/>
  <c r="BA16" i="10"/>
  <c r="BB22" i="10" s="1"/>
  <c r="AO16" i="10"/>
  <c r="AP22" i="10" s="1"/>
  <c r="BS16" i="10"/>
  <c r="BT22" i="10" s="1"/>
  <c r="W16" i="10"/>
  <c r="X22" i="10" s="1"/>
  <c r="B167" i="7"/>
  <c r="B168" i="52"/>
  <c r="B147" i="21"/>
  <c r="B181" i="51"/>
  <c r="B205" i="8"/>
  <c r="B194" i="13"/>
  <c r="B217" i="8"/>
  <c r="B218" i="8"/>
  <c r="B160" i="18"/>
  <c r="I62" i="13"/>
  <c r="I60" i="13"/>
  <c r="I57" i="13"/>
  <c r="I59" i="13"/>
  <c r="I61" i="13"/>
  <c r="I58" i="13"/>
  <c r="I58" i="24"/>
  <c r="I61" i="24"/>
  <c r="I57" i="24"/>
  <c r="I59" i="7"/>
  <c r="I60" i="7"/>
  <c r="I62" i="7"/>
  <c r="I61" i="7"/>
  <c r="I57" i="7"/>
  <c r="I58" i="7"/>
  <c r="I60" i="11"/>
  <c r="C50" i="11" s="1"/>
  <c r="I61" i="11"/>
  <c r="I57" i="11"/>
  <c r="I58" i="11"/>
  <c r="I59" i="11"/>
  <c r="I62" i="11"/>
  <c r="I59" i="20"/>
  <c r="I62" i="20"/>
  <c r="I58" i="20"/>
  <c r="I61" i="20"/>
  <c r="I57" i="20"/>
  <c r="I60" i="20"/>
  <c r="I60" i="18"/>
  <c r="I62" i="18"/>
  <c r="I59" i="18"/>
  <c r="I58" i="18"/>
  <c r="I61" i="18"/>
  <c r="I57" i="18"/>
  <c r="I60" i="24"/>
  <c r="B123" i="7"/>
  <c r="B145" i="8"/>
  <c r="B112" i="52"/>
  <c r="B200" i="52"/>
  <c r="B145" i="10"/>
  <c r="B190" i="10"/>
  <c r="B90" i="17"/>
  <c r="B57" i="18"/>
  <c r="B135" i="18"/>
  <c r="B91" i="11"/>
  <c r="B60" i="54"/>
  <c r="B103" i="12"/>
  <c r="B59" i="41"/>
  <c r="B103" i="14"/>
  <c r="B192" i="41"/>
  <c r="B70" i="8"/>
  <c r="B180" i="12"/>
  <c r="B72" i="13"/>
  <c r="B126" i="11"/>
  <c r="B181" i="8"/>
  <c r="B128" i="21"/>
  <c r="B116" i="21"/>
  <c r="B116" i="12"/>
  <c r="B127" i="10"/>
  <c r="B73" i="21"/>
  <c r="B107" i="21"/>
  <c r="B108" i="21"/>
  <c r="B179" i="11"/>
  <c r="B92" i="13"/>
  <c r="B168" i="20"/>
  <c r="B179" i="21"/>
  <c r="B203" i="51"/>
  <c r="B115" i="51"/>
  <c r="I59" i="24"/>
  <c r="I62" i="24"/>
  <c r="I58" i="12"/>
  <c r="I62" i="51"/>
  <c r="I60" i="14"/>
  <c r="I57" i="14"/>
  <c r="I60" i="17"/>
  <c r="C50" i="17" s="1"/>
  <c r="I57" i="17"/>
  <c r="I58" i="8"/>
  <c r="I57" i="8"/>
  <c r="I58" i="54"/>
  <c r="I62" i="54"/>
  <c r="C52" i="54" s="1"/>
  <c r="I62" i="12"/>
  <c r="B57" i="7"/>
  <c r="B201" i="10"/>
  <c r="B57" i="17"/>
  <c r="B178" i="17"/>
  <c r="B136" i="13"/>
  <c r="I62" i="21"/>
  <c r="I59" i="21"/>
  <c r="I60" i="21"/>
  <c r="I61" i="21"/>
  <c r="I57" i="21"/>
  <c r="I58" i="21"/>
  <c r="B68" i="52"/>
  <c r="B156" i="52"/>
  <c r="B91" i="20"/>
  <c r="B148" i="54"/>
  <c r="B169" i="11"/>
  <c r="B59" i="29"/>
  <c r="B147" i="29"/>
  <c r="B92" i="12"/>
  <c r="B82" i="13"/>
  <c r="B193" i="18"/>
  <c r="B182" i="13"/>
  <c r="B94" i="8"/>
  <c r="B194" i="17"/>
  <c r="B108" i="41"/>
  <c r="B107" i="41"/>
  <c r="B62" i="11"/>
  <c r="B72" i="18"/>
  <c r="B115" i="8"/>
  <c r="B95" i="14"/>
  <c r="B212" i="13"/>
  <c r="B179" i="20"/>
  <c r="B190" i="21"/>
  <c r="T9" i="5"/>
  <c r="R9" i="5"/>
  <c r="S9" i="5"/>
  <c r="B202" i="14"/>
  <c r="BU5" i="2"/>
  <c r="B192" i="14"/>
  <c r="B135" i="7"/>
  <c r="R6" i="5"/>
  <c r="T6" i="5"/>
  <c r="S6" i="5"/>
  <c r="B158" i="7"/>
  <c r="B149" i="7"/>
  <c r="S4" i="5"/>
  <c r="T4" i="5"/>
  <c r="R4" i="5"/>
  <c r="B82" i="10"/>
  <c r="B112" i="17"/>
  <c r="B123" i="17"/>
  <c r="B200" i="17"/>
  <c r="B211" i="17"/>
  <c r="B113" i="18"/>
  <c r="S17" i="5"/>
  <c r="R17" i="5"/>
  <c r="T17" i="5"/>
  <c r="B79" i="8"/>
  <c r="B123" i="9"/>
  <c r="B211" i="9"/>
  <c r="B91" i="9"/>
  <c r="B135" i="9"/>
  <c r="B179" i="9"/>
  <c r="B59" i="9"/>
  <c r="B103" i="9"/>
  <c r="B147" i="9"/>
  <c r="B191" i="9"/>
  <c r="AA42" i="2"/>
  <c r="BG42" i="2"/>
  <c r="BG16" i="18"/>
  <c r="B211" i="18"/>
  <c r="B178" i="18"/>
  <c r="BY16" i="18"/>
  <c r="BZ22" i="18" s="1"/>
  <c r="B59" i="8"/>
  <c r="B167" i="9"/>
  <c r="B113" i="9"/>
  <c r="B157" i="9"/>
  <c r="B201" i="9"/>
  <c r="B81" i="9"/>
  <c r="T16" i="5"/>
  <c r="S16" i="5"/>
  <c r="R16" i="5"/>
  <c r="B58" i="24"/>
  <c r="B80" i="41"/>
  <c r="B91" i="41"/>
  <c r="B168" i="41"/>
  <c r="B179" i="41"/>
  <c r="B70" i="41"/>
  <c r="B114" i="41"/>
  <c r="B158" i="41"/>
  <c r="B202" i="41"/>
  <c r="C49" i="41"/>
  <c r="B69" i="29"/>
  <c r="B157" i="29"/>
  <c r="B201" i="29"/>
  <c r="B58" i="13"/>
  <c r="B102" i="13"/>
  <c r="B146" i="13"/>
  <c r="B69" i="20"/>
  <c r="B113" i="11"/>
  <c r="B201" i="11"/>
  <c r="S18" i="5"/>
  <c r="B73" i="12"/>
  <c r="B84" i="11"/>
  <c r="B203" i="54"/>
  <c r="B159" i="54"/>
  <c r="B115" i="54"/>
  <c r="B71" i="54"/>
  <c r="B58" i="14"/>
  <c r="B82" i="14"/>
  <c r="B69" i="14"/>
  <c r="K42" i="2"/>
  <c r="B213" i="14"/>
  <c r="B182" i="14"/>
  <c r="B90" i="7"/>
  <c r="B113" i="7"/>
  <c r="B180" i="7"/>
  <c r="B200" i="7"/>
  <c r="B214" i="7"/>
  <c r="R11" i="5"/>
  <c r="T11" i="5"/>
  <c r="B160" i="14"/>
  <c r="B101" i="7"/>
  <c r="B190" i="7"/>
  <c r="F29" i="10"/>
  <c r="F44" i="10" s="1"/>
  <c r="E44" i="10"/>
  <c r="R22" i="5"/>
  <c r="T22" i="5"/>
  <c r="B213" i="10"/>
  <c r="B160" i="10"/>
  <c r="BU13" i="2"/>
  <c r="O42" i="2"/>
  <c r="B79" i="18"/>
  <c r="B201" i="18"/>
  <c r="B167" i="8"/>
  <c r="S15" i="5"/>
  <c r="R15" i="5"/>
  <c r="T15" i="5"/>
  <c r="G42" i="2"/>
  <c r="F33" i="11"/>
  <c r="F44" i="11" s="1"/>
  <c r="E44" i="11"/>
  <c r="T13" i="5"/>
  <c r="R13" i="5"/>
  <c r="S13" i="5"/>
  <c r="BU10" i="2"/>
  <c r="AQ42" i="2"/>
  <c r="S42" i="2"/>
  <c r="AI42" i="2"/>
  <c r="AY42" i="2"/>
  <c r="BU12" i="2"/>
  <c r="R12" i="5"/>
  <c r="S12" i="5"/>
  <c r="T12" i="5"/>
  <c r="BU8" i="2"/>
  <c r="F31" i="21"/>
  <c r="F44" i="21" s="1"/>
  <c r="E44" i="21"/>
  <c r="B68" i="17"/>
  <c r="B79" i="17"/>
  <c r="B156" i="17"/>
  <c r="B167" i="17"/>
  <c r="B90" i="18"/>
  <c r="F31" i="18"/>
  <c r="F44" i="18" s="1"/>
  <c r="E44" i="18"/>
  <c r="B123" i="8"/>
  <c r="F41" i="8"/>
  <c r="F44" i="8" s="1"/>
  <c r="E44" i="8"/>
  <c r="F30" i="24"/>
  <c r="F44" i="24" s="1"/>
  <c r="E44" i="24"/>
  <c r="B168" i="24"/>
  <c r="B125" i="41"/>
  <c r="B213" i="41"/>
  <c r="B69" i="11"/>
  <c r="B157" i="11"/>
  <c r="B80" i="12"/>
  <c r="B168" i="29"/>
  <c r="B190" i="29"/>
  <c r="B212" i="29"/>
  <c r="B92" i="29"/>
  <c r="B136" i="29"/>
  <c r="B157" i="20"/>
  <c r="B80" i="21"/>
  <c r="B168" i="21"/>
  <c r="B124" i="24"/>
  <c r="B212" i="24"/>
  <c r="B113" i="29"/>
  <c r="S22" i="5"/>
  <c r="B113" i="20"/>
  <c r="B201" i="20"/>
  <c r="B212" i="21"/>
  <c r="B181" i="54"/>
  <c r="B93" i="54"/>
  <c r="R18" i="5"/>
  <c r="B83" i="7"/>
  <c r="B139" i="8"/>
  <c r="B171" i="18"/>
  <c r="L9" i="1" a="1"/>
  <c r="D6" i="1"/>
  <c r="BT17" i="2" a="1"/>
  <c r="BT6" i="2" a="1"/>
  <c r="L19" i="1" a="1"/>
  <c r="K21" i="1" a="1"/>
  <c r="J19" i="1" a="1"/>
  <c r="E18" i="1"/>
  <c r="BT9" i="2" a="1"/>
  <c r="BT19" i="2" a="1"/>
  <c r="M21" i="1" a="1"/>
  <c r="E6" i="1"/>
  <c r="I21" i="1" a="1"/>
  <c r="N21" i="1" a="1"/>
  <c r="D8" i="1"/>
  <c r="L21" i="1" a="1"/>
  <c r="I17" i="1" a="1"/>
  <c r="D11" i="1"/>
  <c r="BT11" i="2" a="1"/>
  <c r="BT14" i="2" a="1"/>
  <c r="D12" i="1"/>
  <c r="L9" i="1" l="1"/>
  <c r="L19" i="1"/>
  <c r="L21" i="1"/>
  <c r="C52" i="52"/>
  <c r="C49" i="52"/>
  <c r="C49" i="29"/>
  <c r="C49" i="14"/>
  <c r="C50" i="29"/>
  <c r="C50" i="7"/>
  <c r="C50" i="12"/>
  <c r="C47" i="10"/>
  <c r="C48" i="24"/>
  <c r="C51" i="18"/>
  <c r="BT17" i="2"/>
  <c r="BU17" i="2" s="1"/>
  <c r="BT6" i="2"/>
  <c r="BU6" i="2" s="1"/>
  <c r="BT14" i="2"/>
  <c r="BU14" i="2" s="1"/>
  <c r="BT19" i="2"/>
  <c r="BU19" i="2" s="1"/>
  <c r="BT9" i="2"/>
  <c r="BU9" i="2" s="1"/>
  <c r="BT11" i="2"/>
  <c r="BU11" i="2" s="1"/>
  <c r="C48" i="11"/>
  <c r="C51" i="51"/>
  <c r="C50" i="8"/>
  <c r="C48" i="14"/>
  <c r="C52" i="10"/>
  <c r="C47" i="29"/>
  <c r="C48" i="9"/>
  <c r="C48" i="52"/>
  <c r="C51" i="10"/>
  <c r="C51" i="29"/>
  <c r="C52" i="29"/>
  <c r="C52" i="20"/>
  <c r="C50" i="20"/>
  <c r="C47" i="13"/>
  <c r="C47" i="51"/>
  <c r="C50" i="10"/>
  <c r="C47" i="21"/>
  <c r="C48" i="12"/>
  <c r="C48" i="7"/>
  <c r="C47" i="14"/>
  <c r="C52" i="24"/>
  <c r="C50" i="24"/>
  <c r="C49" i="18"/>
  <c r="C49" i="20"/>
  <c r="C47" i="11"/>
  <c r="C49" i="7"/>
  <c r="C48" i="13"/>
  <c r="C51" i="17"/>
  <c r="C51" i="8"/>
  <c r="C47" i="52"/>
  <c r="C48" i="10"/>
  <c r="C51" i="9"/>
  <c r="C49" i="9"/>
  <c r="C51" i="52"/>
  <c r="C52" i="21"/>
  <c r="C48" i="18"/>
  <c r="C50" i="21"/>
  <c r="C49" i="24"/>
  <c r="C47" i="18"/>
  <c r="C52" i="11"/>
  <c r="C51" i="7"/>
  <c r="C52" i="17"/>
  <c r="C52" i="14"/>
  <c r="C50" i="9"/>
  <c r="T5" i="5"/>
  <c r="R5" i="5"/>
  <c r="BU7" i="2"/>
  <c r="C51" i="21"/>
  <c r="C47" i="20"/>
  <c r="C50" i="13"/>
  <c r="C51" i="12"/>
  <c r="C52" i="12"/>
  <c r="C48" i="8"/>
  <c r="C50" i="14"/>
  <c r="C52" i="18"/>
  <c r="C51" i="20"/>
  <c r="C51" i="11"/>
  <c r="C47" i="24"/>
  <c r="C51" i="13"/>
  <c r="C52" i="13"/>
  <c r="C51" i="14"/>
  <c r="C49" i="12"/>
  <c r="C49" i="17"/>
  <c r="C49" i="8"/>
  <c r="C52" i="8"/>
  <c r="C50" i="51"/>
  <c r="C47" i="8"/>
  <c r="C47" i="7"/>
  <c r="C48" i="21"/>
  <c r="C49" i="21"/>
  <c r="C47" i="17"/>
  <c r="C52" i="51"/>
  <c r="C50" i="18"/>
  <c r="C48" i="20"/>
  <c r="C49" i="11"/>
  <c r="C52" i="7"/>
  <c r="C51" i="24"/>
  <c r="C49" i="13"/>
  <c r="C49" i="51"/>
  <c r="C48" i="51"/>
  <c r="C47" i="9"/>
  <c r="C52" i="9"/>
  <c r="C49" i="10"/>
  <c r="W10" i="5"/>
  <c r="W4" i="5"/>
  <c r="W18" i="5"/>
  <c r="W13" i="5"/>
  <c r="W6" i="5"/>
  <c r="C8" i="1"/>
  <c r="W8" i="5"/>
  <c r="C18" i="1"/>
  <c r="W15" i="5"/>
  <c r="W9" i="5"/>
  <c r="W17" i="5"/>
  <c r="W16" i="5"/>
  <c r="W12" i="5"/>
  <c r="W11" i="5"/>
  <c r="K21" i="1"/>
  <c r="J19" i="1"/>
  <c r="N21" i="1"/>
  <c r="I21" i="1"/>
  <c r="I17" i="1"/>
  <c r="M21" i="1"/>
  <c r="C6" i="1"/>
  <c r="F7" i="1"/>
  <c r="F14" i="1"/>
  <c r="F17" i="1"/>
  <c r="F15" i="1"/>
  <c r="F21" i="1"/>
  <c r="F13" i="1"/>
  <c r="I42" i="2"/>
  <c r="M42" i="2"/>
  <c r="Q42" i="2"/>
  <c r="AN4" i="7"/>
  <c r="B121" i="7" s="1"/>
  <c r="AN4" i="21"/>
  <c r="B121" i="21" s="1"/>
  <c r="AN4" i="13"/>
  <c r="B121" i="13" s="1"/>
  <c r="AN4" i="54"/>
  <c r="B121" i="54" s="1"/>
  <c r="AN4" i="24"/>
  <c r="B121" i="24" s="1"/>
  <c r="AN4" i="8"/>
  <c r="B121" i="8" s="1"/>
  <c r="AN4" i="17"/>
  <c r="B121" i="17" s="1"/>
  <c r="AN4" i="14"/>
  <c r="B121" i="14" s="1"/>
  <c r="AN4" i="51"/>
  <c r="B121" i="51" s="1"/>
  <c r="AN4" i="10"/>
  <c r="B121" i="10" s="1"/>
  <c r="AN4" i="41"/>
  <c r="B121" i="41" s="1"/>
  <c r="AN4" i="52"/>
  <c r="B130" i="52" s="1"/>
  <c r="AN4" i="29"/>
  <c r="B121" i="29" s="1"/>
  <c r="AN4" i="20"/>
  <c r="B121" i="20" s="1"/>
  <c r="AN4" i="12"/>
  <c r="B121" i="12" s="1"/>
  <c r="AN4" i="11"/>
  <c r="B121" i="11" s="1"/>
  <c r="AN4" i="9"/>
  <c r="B121" i="9" s="1"/>
  <c r="AN4" i="18"/>
  <c r="B121" i="18" s="1"/>
  <c r="C53" i="41"/>
  <c r="C48" i="54"/>
  <c r="B125" i="29"/>
  <c r="B79" i="52"/>
  <c r="B157" i="13"/>
  <c r="B192" i="20"/>
  <c r="B106" i="18"/>
  <c r="B137" i="12"/>
  <c r="B203" i="12"/>
  <c r="B169" i="54"/>
  <c r="B152" i="11"/>
  <c r="B151" i="11"/>
  <c r="B83" i="24"/>
  <c r="B136" i="54"/>
  <c r="B127" i="51"/>
  <c r="B102" i="24"/>
  <c r="B113" i="13"/>
  <c r="B222" i="52"/>
  <c r="B170" i="51"/>
  <c r="B157" i="24"/>
  <c r="B204" i="21"/>
  <c r="B71" i="7"/>
  <c r="B217" i="12"/>
  <c r="B218" i="12"/>
  <c r="B148" i="51"/>
  <c r="B191" i="51"/>
  <c r="B104" i="10"/>
  <c r="B138" i="10"/>
  <c r="B59" i="12"/>
  <c r="B113" i="10"/>
  <c r="B160" i="12"/>
  <c r="B159" i="51"/>
  <c r="B102" i="8"/>
  <c r="B179" i="10"/>
  <c r="B97" i="10"/>
  <c r="B96" i="10"/>
  <c r="B81" i="29"/>
  <c r="B168" i="14"/>
  <c r="B80" i="20"/>
  <c r="B179" i="24"/>
  <c r="B147" i="24"/>
  <c r="B108" i="11"/>
  <c r="B107" i="11"/>
  <c r="B216" i="20"/>
  <c r="B94" i="21"/>
  <c r="B147" i="17"/>
  <c r="B135" i="17"/>
  <c r="B195" i="11"/>
  <c r="B196" i="11"/>
  <c r="B214" i="11"/>
  <c r="B58" i="20"/>
  <c r="B135" i="41"/>
  <c r="B201" i="24"/>
  <c r="B136" i="24"/>
  <c r="B113" i="24"/>
  <c r="B91" i="24"/>
  <c r="B190" i="12"/>
  <c r="B146" i="18"/>
  <c r="B124" i="18"/>
  <c r="B102" i="17"/>
  <c r="B169" i="13"/>
  <c r="B149" i="41"/>
  <c r="B124" i="13"/>
  <c r="B104" i="54"/>
  <c r="B170" i="10"/>
  <c r="B194" i="8"/>
  <c r="B136" i="11"/>
  <c r="B60" i="51"/>
  <c r="B138" i="51"/>
  <c r="B72" i="51"/>
  <c r="B147" i="52"/>
  <c r="B179" i="29"/>
  <c r="B104" i="51"/>
  <c r="B82" i="51"/>
  <c r="B125" i="20"/>
  <c r="B136" i="14"/>
  <c r="B60" i="21"/>
  <c r="B136" i="20"/>
  <c r="B195" i="13"/>
  <c r="B196" i="13"/>
  <c r="B206" i="8"/>
  <c r="B207" i="8"/>
  <c r="B148" i="21"/>
  <c r="B169" i="52"/>
  <c r="B73" i="24"/>
  <c r="B160" i="8"/>
  <c r="B104" i="29"/>
  <c r="B213" i="52"/>
  <c r="B191" i="52"/>
  <c r="B125" i="52"/>
  <c r="B103" i="52"/>
  <c r="B214" i="54"/>
  <c r="B126" i="54"/>
  <c r="B161" i="18"/>
  <c r="B182" i="51"/>
  <c r="B168" i="7"/>
  <c r="B62" i="10"/>
  <c r="B83" i="54"/>
  <c r="B179" i="52"/>
  <c r="B91" i="52"/>
  <c r="B94" i="51"/>
  <c r="B136" i="21"/>
  <c r="B71" i="9"/>
  <c r="B193" i="54"/>
  <c r="B223" i="52"/>
  <c r="B135" i="52"/>
  <c r="B191" i="24"/>
  <c r="B149" i="14"/>
  <c r="B213" i="13"/>
  <c r="B97" i="14"/>
  <c r="B96" i="14"/>
  <c r="B183" i="13"/>
  <c r="B148" i="29"/>
  <c r="B60" i="29"/>
  <c r="B170" i="11"/>
  <c r="B137" i="13"/>
  <c r="B58" i="17"/>
  <c r="B202" i="10"/>
  <c r="B58" i="7"/>
  <c r="B116" i="51"/>
  <c r="B204" i="51"/>
  <c r="B169" i="20"/>
  <c r="B180" i="11"/>
  <c r="B128" i="10"/>
  <c r="B73" i="13"/>
  <c r="B181" i="12"/>
  <c r="B193" i="41"/>
  <c r="B61" i="54"/>
  <c r="B92" i="11"/>
  <c r="B136" i="18"/>
  <c r="B91" i="17"/>
  <c r="B191" i="10"/>
  <c r="B146" i="10"/>
  <c r="B201" i="52"/>
  <c r="B113" i="52"/>
  <c r="B146" i="8"/>
  <c r="B124" i="7"/>
  <c r="B191" i="21"/>
  <c r="B180" i="20"/>
  <c r="B116" i="8"/>
  <c r="B73" i="18"/>
  <c r="B64" i="11"/>
  <c r="B63" i="11"/>
  <c r="B195" i="17"/>
  <c r="B196" i="17"/>
  <c r="B95" i="8"/>
  <c r="B194" i="18"/>
  <c r="B83" i="13"/>
  <c r="B93" i="12"/>
  <c r="B149" i="54"/>
  <c r="B92" i="20"/>
  <c r="B157" i="52"/>
  <c r="B69" i="52"/>
  <c r="B179" i="17"/>
  <c r="B180" i="21"/>
  <c r="B93" i="13"/>
  <c r="B75" i="21"/>
  <c r="B74" i="21"/>
  <c r="B117" i="12"/>
  <c r="B117" i="21"/>
  <c r="B130" i="21"/>
  <c r="B129" i="21"/>
  <c r="B182" i="8"/>
  <c r="B127" i="11"/>
  <c r="B71" i="8"/>
  <c r="B104" i="14"/>
  <c r="B60" i="41"/>
  <c r="B104" i="12"/>
  <c r="B58" i="18"/>
  <c r="B84" i="7"/>
  <c r="B94" i="54"/>
  <c r="B182" i="54"/>
  <c r="B114" i="29"/>
  <c r="B213" i="24"/>
  <c r="B125" i="24"/>
  <c r="B137" i="29"/>
  <c r="B93" i="29"/>
  <c r="B213" i="29"/>
  <c r="B191" i="29"/>
  <c r="B169" i="29"/>
  <c r="B158" i="11"/>
  <c r="B70" i="11"/>
  <c r="B168" i="17"/>
  <c r="B157" i="17"/>
  <c r="B80" i="17"/>
  <c r="B202" i="18"/>
  <c r="B191" i="7"/>
  <c r="B102" i="7"/>
  <c r="B215" i="7"/>
  <c r="B201" i="7"/>
  <c r="B181" i="7"/>
  <c r="B91" i="7"/>
  <c r="B147" i="13"/>
  <c r="B59" i="13"/>
  <c r="B202" i="29"/>
  <c r="B158" i="29"/>
  <c r="B70" i="29"/>
  <c r="B203" i="41"/>
  <c r="B115" i="41"/>
  <c r="B82" i="9"/>
  <c r="B202" i="9"/>
  <c r="B158" i="9"/>
  <c r="B114" i="9"/>
  <c r="B60" i="8"/>
  <c r="B212" i="18"/>
  <c r="B192" i="9"/>
  <c r="B148" i="9"/>
  <c r="B104" i="9"/>
  <c r="B60" i="9"/>
  <c r="B180" i="9"/>
  <c r="B136" i="9"/>
  <c r="B92" i="9"/>
  <c r="B114" i="18"/>
  <c r="B212" i="17"/>
  <c r="B124" i="17"/>
  <c r="B150" i="7"/>
  <c r="B193" i="14"/>
  <c r="B172" i="18"/>
  <c r="B141" i="8"/>
  <c r="B140" i="8"/>
  <c r="B213" i="21"/>
  <c r="B202" i="20"/>
  <c r="B114" i="20"/>
  <c r="B169" i="21"/>
  <c r="B81" i="21"/>
  <c r="B158" i="20"/>
  <c r="B81" i="12"/>
  <c r="B214" i="41"/>
  <c r="B126" i="41"/>
  <c r="B169" i="24"/>
  <c r="B124" i="8"/>
  <c r="B91" i="18"/>
  <c r="B69" i="17"/>
  <c r="B168" i="8"/>
  <c r="B80" i="18"/>
  <c r="B161" i="10"/>
  <c r="B214" i="10"/>
  <c r="W22" i="5"/>
  <c r="B161" i="14"/>
  <c r="B114" i="7"/>
  <c r="B183" i="14"/>
  <c r="B214" i="14"/>
  <c r="B70" i="14"/>
  <c r="B83" i="14"/>
  <c r="B59" i="14"/>
  <c r="B72" i="54"/>
  <c r="B116" i="54"/>
  <c r="B160" i="54"/>
  <c r="B204" i="54"/>
  <c r="B86" i="11"/>
  <c r="B85" i="11"/>
  <c r="B74" i="12"/>
  <c r="B75" i="12"/>
  <c r="B202" i="11"/>
  <c r="B114" i="11"/>
  <c r="B70" i="20"/>
  <c r="B103" i="13"/>
  <c r="B159" i="41"/>
  <c r="B71" i="41"/>
  <c r="B180" i="41"/>
  <c r="B169" i="41"/>
  <c r="B92" i="41"/>
  <c r="B81" i="41"/>
  <c r="B59" i="24"/>
  <c r="B168" i="9"/>
  <c r="B179" i="18"/>
  <c r="B212" i="9"/>
  <c r="B124" i="9"/>
  <c r="B80" i="8"/>
  <c r="B201" i="17"/>
  <c r="B113" i="17"/>
  <c r="B83" i="10"/>
  <c r="B159" i="7"/>
  <c r="B136" i="7"/>
  <c r="B203" i="14"/>
  <c r="K19" i="1" a="1"/>
  <c r="N14" i="1" a="1"/>
  <c r="M9" i="1" a="1"/>
  <c r="L13" i="1" a="1"/>
  <c r="K8" i="1" a="1"/>
  <c r="I13" i="1" a="1"/>
  <c r="I9" i="1" a="1"/>
  <c r="N12" i="1" a="1"/>
  <c r="I19" i="1" a="1"/>
  <c r="K12" i="1" a="1"/>
  <c r="I11" i="1" a="1"/>
  <c r="L18" i="1" a="1"/>
  <c r="I16" i="1" a="1"/>
  <c r="M15" i="1" a="1"/>
  <c r="I14" i="1" a="1"/>
  <c r="M8" i="1" a="1"/>
  <c r="L6" i="1" a="1"/>
  <c r="N10" i="1" a="1"/>
  <c r="M13" i="1" a="1"/>
  <c r="L15" i="1" a="1"/>
  <c r="N19" i="1" a="1"/>
  <c r="L14" i="1" a="1"/>
  <c r="J8" i="1" a="1"/>
  <c r="K13" i="1" a="1"/>
  <c r="N18" i="1" a="1"/>
  <c r="K14" i="1" a="1"/>
  <c r="N15" i="1" a="1"/>
  <c r="J17" i="1" a="1"/>
  <c r="J10" i="1" a="1"/>
  <c r="I12" i="1" a="1"/>
  <c r="D20" i="1"/>
  <c r="N20" i="1" s="1" a="1"/>
  <c r="K18" i="1" a="1"/>
  <c r="L16" i="1" a="1"/>
  <c r="K16" i="1" a="1"/>
  <c r="N6" i="1" a="1"/>
  <c r="I10" i="1" a="1"/>
  <c r="M18" i="1" a="1"/>
  <c r="L8" i="1" a="1"/>
  <c r="E20" i="1"/>
  <c r="K11" i="1" a="1"/>
  <c r="K15" i="1" a="1"/>
  <c r="J12" i="1" a="1"/>
  <c r="M20" i="1" a="1"/>
  <c r="L17" i="1" a="1"/>
  <c r="M11" i="1" a="1"/>
  <c r="K9" i="1" a="1"/>
  <c r="M6" i="1" a="1"/>
  <c r="M17" i="1" a="1"/>
  <c r="M14" i="1" a="1"/>
  <c r="M7" i="1" a="1"/>
  <c r="N9" i="1" a="1"/>
  <c r="J15" i="1" a="1"/>
  <c r="N17" i="1" a="1"/>
  <c r="L10" i="1" a="1"/>
  <c r="E11" i="1"/>
  <c r="K17" i="1" a="1"/>
  <c r="J14" i="1" a="1"/>
  <c r="E12" i="1"/>
  <c r="L7" i="1" a="1"/>
  <c r="M19" i="1" a="1"/>
  <c r="K6" i="1" a="1"/>
  <c r="J21" i="1" a="1"/>
  <c r="E8" i="1"/>
  <c r="J7" i="1" a="1"/>
  <c r="N13" i="1" a="1"/>
  <c r="N16" i="1" a="1"/>
  <c r="J13" i="1" a="1"/>
  <c r="N8" i="1" a="1"/>
  <c r="J9" i="1" a="1"/>
  <c r="N11" i="1" a="1"/>
  <c r="M16" i="1" a="1"/>
  <c r="M12" i="1" a="1"/>
  <c r="N7" i="1" a="1"/>
  <c r="I18" i="1" a="1"/>
  <c r="I8" i="1" a="1"/>
  <c r="K7" i="1" a="1"/>
  <c r="M10" i="1" a="1"/>
  <c r="J6" i="1" a="1"/>
  <c r="J18" i="1" a="1"/>
  <c r="I6" i="1" a="1"/>
  <c r="J16" i="1" a="1"/>
  <c r="K10" i="1" a="1"/>
  <c r="I7" i="1" a="1"/>
  <c r="K20" i="1" a="1"/>
  <c r="I15" i="1" a="1"/>
  <c r="I20" i="1" a="1"/>
  <c r="L7" i="1" l="1"/>
  <c r="L16" i="1"/>
  <c r="L15" i="1"/>
  <c r="L14" i="1"/>
  <c r="L10" i="1"/>
  <c r="L13" i="1"/>
  <c r="L17" i="1"/>
  <c r="L8" i="1"/>
  <c r="L18" i="1"/>
  <c r="L6" i="1"/>
  <c r="F18" i="1"/>
  <c r="C53" i="29"/>
  <c r="N9" i="1"/>
  <c r="K9" i="1"/>
  <c r="C53" i="10"/>
  <c r="C53" i="52"/>
  <c r="K14" i="1"/>
  <c r="C53" i="11"/>
  <c r="C53" i="24"/>
  <c r="E28" i="1"/>
  <c r="F8" i="1"/>
  <c r="C11" i="1"/>
  <c r="C20" i="1"/>
  <c r="C12" i="1"/>
  <c r="M20" i="1"/>
  <c r="J14" i="1"/>
  <c r="J16" i="1"/>
  <c r="J9" i="1"/>
  <c r="M7" i="1"/>
  <c r="N15" i="1"/>
  <c r="C53" i="21"/>
  <c r="M19" i="1"/>
  <c r="I14" i="1"/>
  <c r="N14" i="1"/>
  <c r="J13" i="1"/>
  <c r="J10" i="1"/>
  <c r="I7" i="1"/>
  <c r="M16" i="1"/>
  <c r="N19" i="1"/>
  <c r="M9" i="1"/>
  <c r="I9" i="1"/>
  <c r="K10" i="1"/>
  <c r="J17" i="1"/>
  <c r="I13" i="1"/>
  <c r="K15" i="1"/>
  <c r="M10" i="1"/>
  <c r="K16" i="1"/>
  <c r="C53" i="14"/>
  <c r="C53" i="9"/>
  <c r="C53" i="8"/>
  <c r="I20" i="1"/>
  <c r="I6" i="1"/>
  <c r="N8" i="1"/>
  <c r="M6" i="1"/>
  <c r="K20" i="1"/>
  <c r="I18" i="1"/>
  <c r="C53" i="7"/>
  <c r="C53" i="13"/>
  <c r="N11" i="1"/>
  <c r="J8" i="1"/>
  <c r="W5" i="5"/>
  <c r="N18" i="1"/>
  <c r="M12" i="1"/>
  <c r="J6" i="1"/>
  <c r="K7" i="1"/>
  <c r="I19" i="1"/>
  <c r="K19" i="1"/>
  <c r="N20" i="1"/>
  <c r="K13" i="1"/>
  <c r="J15" i="1"/>
  <c r="K18" i="1"/>
  <c r="K17" i="1"/>
  <c r="I8" i="1"/>
  <c r="J18" i="1"/>
  <c r="N12" i="1"/>
  <c r="M14" i="1"/>
  <c r="M11" i="1"/>
  <c r="J12" i="1"/>
  <c r="I15" i="1"/>
  <c r="K11" i="1"/>
  <c r="I12" i="1"/>
  <c r="M13" i="1"/>
  <c r="M17" i="1"/>
  <c r="J7" i="1"/>
  <c r="N10" i="1"/>
  <c r="N7" i="1"/>
  <c r="I10" i="1"/>
  <c r="K12" i="1"/>
  <c r="N13" i="1"/>
  <c r="M15" i="1"/>
  <c r="N17" i="1"/>
  <c r="M18" i="1"/>
  <c r="C53" i="12"/>
  <c r="C53" i="20"/>
  <c r="C53" i="51"/>
  <c r="C53" i="18"/>
  <c r="C53" i="17"/>
  <c r="AS42" i="2"/>
  <c r="N16" i="1"/>
  <c r="K6" i="1"/>
  <c r="I16" i="1"/>
  <c r="AK42" i="2"/>
  <c r="AJ42" i="2"/>
  <c r="AC42" i="2"/>
  <c r="BA42" i="2"/>
  <c r="BH42" i="2"/>
  <c r="U42" i="2"/>
  <c r="T42" i="2"/>
  <c r="BI42" i="2"/>
  <c r="AR42" i="2"/>
  <c r="AZ42" i="2"/>
  <c r="BM42" i="2"/>
  <c r="AB42" i="2"/>
  <c r="M8" i="1"/>
  <c r="I11" i="1"/>
  <c r="K8" i="1"/>
  <c r="N6" i="1"/>
  <c r="J21" i="1"/>
  <c r="C53" i="54"/>
  <c r="F10" i="1"/>
  <c r="F19" i="1"/>
  <c r="F9" i="1"/>
  <c r="F16" i="1"/>
  <c r="F6" i="1"/>
  <c r="AO42" i="2"/>
  <c r="AW42" i="2"/>
  <c r="AG42" i="2"/>
  <c r="Y42" i="2"/>
  <c r="BE42" i="2"/>
  <c r="BL42" i="2"/>
  <c r="L42" i="2"/>
  <c r="P42" i="2"/>
  <c r="X42" i="2"/>
  <c r="H42" i="2"/>
  <c r="AF42" i="2"/>
  <c r="BD42" i="2"/>
  <c r="AN42" i="2"/>
  <c r="AV42" i="2"/>
  <c r="AT4" i="41"/>
  <c r="B132" i="41" s="1"/>
  <c r="AT4" i="52"/>
  <c r="B141" i="52" s="1"/>
  <c r="AT4" i="29"/>
  <c r="B132" i="29" s="1"/>
  <c r="AT4" i="21"/>
  <c r="B132" i="21" s="1"/>
  <c r="AT4" i="20"/>
  <c r="B132" i="20" s="1"/>
  <c r="AT4" i="13"/>
  <c r="B132" i="13" s="1"/>
  <c r="AT4" i="12"/>
  <c r="B132" i="12" s="1"/>
  <c r="AT4" i="54"/>
  <c r="B132" i="54" s="1"/>
  <c r="AT4" i="11"/>
  <c r="B132" i="11" s="1"/>
  <c r="AT4" i="24"/>
  <c r="B132" i="24" s="1"/>
  <c r="AT4" i="9"/>
  <c r="B132" i="9" s="1"/>
  <c r="AT4" i="8"/>
  <c r="B132" i="8" s="1"/>
  <c r="AT4" i="18"/>
  <c r="B132" i="18" s="1"/>
  <c r="AT4" i="17"/>
  <c r="B132" i="17" s="1"/>
  <c r="AT4" i="7"/>
  <c r="B132" i="7" s="1"/>
  <c r="AT4" i="14"/>
  <c r="B132" i="14" s="1"/>
  <c r="AT4" i="51"/>
  <c r="B132" i="51" s="1"/>
  <c r="AT4" i="10"/>
  <c r="B132" i="10" s="1"/>
  <c r="B114" i="13"/>
  <c r="B103" i="24"/>
  <c r="B128" i="51"/>
  <c r="B170" i="54"/>
  <c r="B138" i="12"/>
  <c r="B108" i="18"/>
  <c r="B107" i="18"/>
  <c r="B158" i="13"/>
  <c r="B80" i="52"/>
  <c r="B137" i="54"/>
  <c r="B84" i="24"/>
  <c r="B204" i="12"/>
  <c r="B193" i="20"/>
  <c r="B126" i="29"/>
  <c r="B171" i="51"/>
  <c r="B158" i="24"/>
  <c r="B72" i="7"/>
  <c r="B205" i="21"/>
  <c r="B105" i="10"/>
  <c r="B192" i="51"/>
  <c r="B149" i="51"/>
  <c r="B60" i="12"/>
  <c r="B139" i="10"/>
  <c r="B82" i="29"/>
  <c r="B180" i="10"/>
  <c r="B103" i="8"/>
  <c r="B160" i="51"/>
  <c r="B161" i="12"/>
  <c r="B114" i="10"/>
  <c r="B169" i="14"/>
  <c r="B150" i="41"/>
  <c r="B170" i="13"/>
  <c r="B103" i="17"/>
  <c r="B147" i="18"/>
  <c r="B92" i="24"/>
  <c r="B136" i="41"/>
  <c r="B215" i="11"/>
  <c r="B136" i="17"/>
  <c r="B148" i="17"/>
  <c r="B95" i="21"/>
  <c r="B218" i="20"/>
  <c r="B217" i="20"/>
  <c r="B180" i="24"/>
  <c r="B125" i="18"/>
  <c r="B191" i="12"/>
  <c r="B114" i="24"/>
  <c r="B137" i="24"/>
  <c r="B202" i="24"/>
  <c r="B59" i="20"/>
  <c r="B148" i="24"/>
  <c r="B81" i="20"/>
  <c r="B125" i="13"/>
  <c r="B105" i="54"/>
  <c r="B171" i="10"/>
  <c r="B196" i="8"/>
  <c r="B195" i="8"/>
  <c r="B137" i="11"/>
  <c r="B137" i="20"/>
  <c r="B61" i="21"/>
  <c r="B180" i="29"/>
  <c r="B148" i="52"/>
  <c r="B137" i="14"/>
  <c r="B126" i="20"/>
  <c r="B83" i="51"/>
  <c r="B105" i="51"/>
  <c r="B73" i="51"/>
  <c r="B139" i="51"/>
  <c r="B61" i="51"/>
  <c r="B136" i="52"/>
  <c r="B224" i="52"/>
  <c r="B92" i="52"/>
  <c r="B180" i="52"/>
  <c r="B169" i="7"/>
  <c r="B162" i="18"/>
  <c r="B163" i="18"/>
  <c r="B127" i="54"/>
  <c r="B105" i="29"/>
  <c r="B75" i="24"/>
  <c r="B74" i="24"/>
  <c r="B150" i="14"/>
  <c r="B192" i="24"/>
  <c r="B194" i="54"/>
  <c r="B72" i="9"/>
  <c r="B137" i="21"/>
  <c r="B95" i="51"/>
  <c r="B84" i="54"/>
  <c r="B63" i="10"/>
  <c r="B64" i="10"/>
  <c r="B183" i="51"/>
  <c r="B215" i="54"/>
  <c r="B104" i="52"/>
  <c r="B126" i="52"/>
  <c r="B192" i="52"/>
  <c r="B214" i="52"/>
  <c r="B161" i="8"/>
  <c r="B170" i="52"/>
  <c r="B149" i="21"/>
  <c r="B128" i="11"/>
  <c r="B119" i="21"/>
  <c r="B118" i="21"/>
  <c r="B94" i="13"/>
  <c r="B180" i="17"/>
  <c r="B84" i="13"/>
  <c r="B97" i="8"/>
  <c r="B96" i="8"/>
  <c r="B92" i="17"/>
  <c r="B194" i="41"/>
  <c r="B75" i="13"/>
  <c r="B74" i="13"/>
  <c r="B59" i="7"/>
  <c r="B138" i="13"/>
  <c r="B171" i="11"/>
  <c r="B61" i="29"/>
  <c r="B149" i="29"/>
  <c r="B185" i="13"/>
  <c r="B184" i="13"/>
  <c r="B214" i="13"/>
  <c r="B59" i="18"/>
  <c r="B105" i="12"/>
  <c r="B61" i="41"/>
  <c r="B105" i="14"/>
  <c r="B72" i="8"/>
  <c r="B183" i="8"/>
  <c r="B118" i="12"/>
  <c r="B119" i="12"/>
  <c r="B181" i="21"/>
  <c r="B70" i="52"/>
  <c r="B158" i="52"/>
  <c r="B93" i="20"/>
  <c r="B150" i="54"/>
  <c r="B94" i="12"/>
  <c r="B196" i="18"/>
  <c r="B195" i="18"/>
  <c r="B74" i="18"/>
  <c r="B75" i="18"/>
  <c r="B117" i="8"/>
  <c r="B181" i="20"/>
  <c r="B192" i="21"/>
  <c r="B125" i="7"/>
  <c r="B147" i="8"/>
  <c r="B114" i="52"/>
  <c r="B202" i="52"/>
  <c r="B147" i="10"/>
  <c r="B192" i="10"/>
  <c r="B137" i="18"/>
  <c r="B93" i="11"/>
  <c r="B62" i="54"/>
  <c r="B182" i="12"/>
  <c r="B130" i="10"/>
  <c r="B129" i="10"/>
  <c r="B181" i="11"/>
  <c r="B170" i="20"/>
  <c r="B205" i="51"/>
  <c r="B117" i="51"/>
  <c r="B203" i="10"/>
  <c r="B59" i="17"/>
  <c r="B204" i="14"/>
  <c r="B160" i="7"/>
  <c r="B84" i="10"/>
  <c r="B114" i="17"/>
  <c r="B202" i="17"/>
  <c r="B81" i="8"/>
  <c r="B125" i="9"/>
  <c r="B213" i="9"/>
  <c r="B169" i="9"/>
  <c r="B60" i="24"/>
  <c r="B82" i="41"/>
  <c r="B93" i="41"/>
  <c r="B170" i="41"/>
  <c r="B181" i="41"/>
  <c r="B72" i="41"/>
  <c r="B160" i="41"/>
  <c r="B71" i="20"/>
  <c r="B60" i="14"/>
  <c r="B84" i="14"/>
  <c r="B71" i="14"/>
  <c r="B215" i="14"/>
  <c r="B115" i="7"/>
  <c r="B163" i="14"/>
  <c r="B162" i="14"/>
  <c r="B163" i="10"/>
  <c r="B162" i="10"/>
  <c r="B81" i="18"/>
  <c r="B70" i="17"/>
  <c r="B170" i="24"/>
  <c r="B159" i="20"/>
  <c r="B82" i="21"/>
  <c r="B170" i="21"/>
  <c r="B115" i="20"/>
  <c r="B203" i="20"/>
  <c r="B214" i="21"/>
  <c r="B194" i="14"/>
  <c r="B152" i="7"/>
  <c r="B151" i="7"/>
  <c r="B125" i="17"/>
  <c r="B213" i="17"/>
  <c r="B61" i="9"/>
  <c r="B213" i="18"/>
  <c r="B61" i="8"/>
  <c r="B71" i="29"/>
  <c r="B159" i="29"/>
  <c r="B203" i="29"/>
  <c r="B60" i="13"/>
  <c r="B103" i="7"/>
  <c r="B158" i="17"/>
  <c r="B71" i="11"/>
  <c r="B159" i="11"/>
  <c r="B192" i="29"/>
  <c r="B126" i="24"/>
  <c r="B214" i="24"/>
  <c r="B115" i="29"/>
  <c r="B183" i="54"/>
  <c r="B95" i="54"/>
  <c r="B137" i="7"/>
  <c r="B180" i="18"/>
  <c r="B104" i="13"/>
  <c r="B115" i="11"/>
  <c r="B203" i="11"/>
  <c r="B205" i="54"/>
  <c r="B161" i="54"/>
  <c r="B117" i="54"/>
  <c r="B73" i="54"/>
  <c r="B185" i="14"/>
  <c r="B184" i="14"/>
  <c r="B215" i="10"/>
  <c r="B169" i="8"/>
  <c r="B92" i="18"/>
  <c r="B125" i="8"/>
  <c r="B127" i="41"/>
  <c r="B215" i="41"/>
  <c r="B82" i="12"/>
  <c r="B174" i="18"/>
  <c r="B173" i="18"/>
  <c r="B115" i="18"/>
  <c r="B93" i="9"/>
  <c r="B137" i="9"/>
  <c r="B181" i="9"/>
  <c r="B105" i="9"/>
  <c r="B149" i="9"/>
  <c r="B193" i="9"/>
  <c r="B115" i="9"/>
  <c r="B159" i="9"/>
  <c r="B203" i="9"/>
  <c r="B83" i="9"/>
  <c r="B116" i="41"/>
  <c r="B204" i="41"/>
  <c r="B148" i="13"/>
  <c r="B92" i="7"/>
  <c r="B182" i="7"/>
  <c r="B202" i="7"/>
  <c r="B216" i="7"/>
  <c r="B192" i="7"/>
  <c r="B203" i="18"/>
  <c r="B81" i="17"/>
  <c r="B169" i="17"/>
  <c r="B170" i="29"/>
  <c r="B214" i="29"/>
  <c r="B94" i="29"/>
  <c r="B138" i="29"/>
  <c r="B86" i="7"/>
  <c r="B85" i="7"/>
  <c r="J11" i="1" a="1"/>
  <c r="J20" i="1" a="1"/>
  <c r="L20" i="1" a="1"/>
  <c r="L11" i="1" a="1"/>
  <c r="L12" i="1" a="1"/>
  <c r="J20" i="1" l="1"/>
  <c r="L20" i="1"/>
  <c r="L11" i="1"/>
  <c r="L12" i="1"/>
  <c r="O12" i="1" s="1"/>
  <c r="P12" i="1" s="1"/>
  <c r="F20" i="1"/>
  <c r="F12" i="1"/>
  <c r="J11" i="1"/>
  <c r="F11" i="1"/>
  <c r="O19" i="1"/>
  <c r="P19" i="1" s="1"/>
  <c r="O9" i="1"/>
  <c r="P9" i="1" s="1"/>
  <c r="O15" i="1"/>
  <c r="P15" i="1" s="1"/>
  <c r="O7" i="1"/>
  <c r="P7" i="1" s="1"/>
  <c r="O13" i="1"/>
  <c r="P13" i="1" s="1"/>
  <c r="O10" i="1"/>
  <c r="P10" i="1" s="1"/>
  <c r="O17" i="1"/>
  <c r="P17" i="1" s="1"/>
  <c r="K23" i="1"/>
  <c r="O14" i="1"/>
  <c r="P14" i="1" s="1"/>
  <c r="N23" i="1"/>
  <c r="O18" i="1"/>
  <c r="P18" i="1" s="1"/>
  <c r="M23" i="1"/>
  <c r="O16" i="1"/>
  <c r="P16" i="1" s="1"/>
  <c r="O8" i="1"/>
  <c r="P8" i="1" s="1"/>
  <c r="O21" i="1"/>
  <c r="P21" i="1" s="1"/>
  <c r="O6" i="1"/>
  <c r="P6" i="1" s="1"/>
  <c r="C11" i="40"/>
  <c r="AZ4" i="41"/>
  <c r="B143" i="41" s="1"/>
  <c r="AZ4" i="7"/>
  <c r="B143" i="7" s="1"/>
  <c r="AZ4" i="52"/>
  <c r="B152" i="52" s="1"/>
  <c r="AZ4" i="29"/>
  <c r="B143" i="29" s="1"/>
  <c r="AZ4" i="20"/>
  <c r="B143" i="20" s="1"/>
  <c r="AZ4" i="12"/>
  <c r="B143" i="12" s="1"/>
  <c r="AZ4" i="11"/>
  <c r="B143" i="11" s="1"/>
  <c r="AZ4" i="9"/>
  <c r="B143" i="9" s="1"/>
  <c r="AZ4" i="18"/>
  <c r="B143" i="18" s="1"/>
  <c r="AZ4" i="14"/>
  <c r="B143" i="14" s="1"/>
  <c r="AZ4" i="51"/>
  <c r="B143" i="51" s="1"/>
  <c r="AZ4" i="10"/>
  <c r="B143" i="10" s="1"/>
  <c r="AZ4" i="21"/>
  <c r="B143" i="21" s="1"/>
  <c r="AZ4" i="13"/>
  <c r="B143" i="13" s="1"/>
  <c r="AZ4" i="54"/>
  <c r="B143" i="54" s="1"/>
  <c r="AZ4" i="24"/>
  <c r="B143" i="24" s="1"/>
  <c r="AZ4" i="8"/>
  <c r="B143" i="8" s="1"/>
  <c r="AZ4" i="17"/>
  <c r="B143" i="17" s="1"/>
  <c r="B127" i="29"/>
  <c r="B85" i="24"/>
  <c r="B86" i="24"/>
  <c r="B159" i="13"/>
  <c r="B130" i="51"/>
  <c r="B129" i="51"/>
  <c r="B194" i="20"/>
  <c r="B205" i="12"/>
  <c r="B138" i="54"/>
  <c r="B81" i="52"/>
  <c r="B139" i="12"/>
  <c r="B171" i="54"/>
  <c r="B104" i="24"/>
  <c r="B115" i="13"/>
  <c r="B172" i="51"/>
  <c r="B159" i="24"/>
  <c r="B73" i="7"/>
  <c r="B206" i="21"/>
  <c r="B207" i="21"/>
  <c r="B193" i="51"/>
  <c r="B150" i="51"/>
  <c r="B106" i="10"/>
  <c r="B141" i="10"/>
  <c r="B140" i="10"/>
  <c r="B61" i="12"/>
  <c r="B162" i="12"/>
  <c r="B163" i="12"/>
  <c r="B104" i="8"/>
  <c r="B181" i="10"/>
  <c r="B83" i="29"/>
  <c r="B115" i="10"/>
  <c r="B161" i="51"/>
  <c r="B170" i="14"/>
  <c r="B82" i="20"/>
  <c r="B60" i="20"/>
  <c r="B138" i="24"/>
  <c r="B192" i="12"/>
  <c r="B126" i="18"/>
  <c r="B149" i="17"/>
  <c r="B137" i="17"/>
  <c r="B216" i="11"/>
  <c r="B104" i="17"/>
  <c r="B151" i="41"/>
  <c r="B152" i="41"/>
  <c r="B149" i="24"/>
  <c r="B203" i="24"/>
  <c r="B115" i="24"/>
  <c r="B181" i="24"/>
  <c r="B97" i="21"/>
  <c r="B96" i="21"/>
  <c r="B137" i="41"/>
  <c r="B93" i="24"/>
  <c r="B148" i="18"/>
  <c r="B171" i="13"/>
  <c r="B106" i="54"/>
  <c r="B126" i="13"/>
  <c r="B172" i="10"/>
  <c r="B138" i="11"/>
  <c r="B140" i="51"/>
  <c r="B141" i="51"/>
  <c r="B74" i="51"/>
  <c r="B75" i="51"/>
  <c r="B106" i="51"/>
  <c r="B84" i="51"/>
  <c r="B138" i="20"/>
  <c r="B62" i="51"/>
  <c r="B127" i="20"/>
  <c r="B138" i="14"/>
  <c r="B150" i="52"/>
  <c r="B149" i="52"/>
  <c r="B181" i="29"/>
  <c r="B62" i="21"/>
  <c r="B150" i="21"/>
  <c r="B172" i="52"/>
  <c r="B171" i="52"/>
  <c r="B215" i="52"/>
  <c r="B216" i="52"/>
  <c r="B194" i="52"/>
  <c r="B193" i="52"/>
  <c r="B127" i="52"/>
  <c r="B128" i="52"/>
  <c r="B106" i="52"/>
  <c r="B105" i="52"/>
  <c r="B138" i="21"/>
  <c r="B196" i="54"/>
  <c r="B195" i="54"/>
  <c r="B106" i="29"/>
  <c r="B128" i="54"/>
  <c r="B163" i="8"/>
  <c r="B162" i="8"/>
  <c r="B216" i="54"/>
  <c r="B184" i="51"/>
  <c r="B185" i="51"/>
  <c r="B85" i="54"/>
  <c r="B86" i="54"/>
  <c r="B96" i="51"/>
  <c r="B97" i="51"/>
  <c r="B73" i="9"/>
  <c r="B193" i="24"/>
  <c r="B152" i="14"/>
  <c r="B151" i="14"/>
  <c r="B170" i="7"/>
  <c r="B181" i="52"/>
  <c r="B93" i="52"/>
  <c r="B225" i="52"/>
  <c r="B137" i="52"/>
  <c r="B118" i="51"/>
  <c r="B119" i="51"/>
  <c r="B206" i="51"/>
  <c r="B207" i="51"/>
  <c r="B171" i="20"/>
  <c r="B183" i="12"/>
  <c r="B64" i="54"/>
  <c r="B63" i="54"/>
  <c r="B203" i="52"/>
  <c r="B115" i="52"/>
  <c r="B126" i="7"/>
  <c r="B119" i="8"/>
  <c r="B118" i="8"/>
  <c r="B152" i="54"/>
  <c r="B151" i="54"/>
  <c r="B159" i="52"/>
  <c r="B71" i="52"/>
  <c r="B182" i="21"/>
  <c r="B185" i="8"/>
  <c r="B184" i="8"/>
  <c r="B62" i="41"/>
  <c r="B60" i="18"/>
  <c r="B215" i="13"/>
  <c r="B150" i="29"/>
  <c r="B62" i="29"/>
  <c r="B139" i="13"/>
  <c r="B60" i="7"/>
  <c r="B95" i="13"/>
  <c r="B130" i="11"/>
  <c r="B129" i="11"/>
  <c r="B60" i="17"/>
  <c r="B204" i="10"/>
  <c r="B182" i="11"/>
  <c r="B94" i="11"/>
  <c r="B138" i="18"/>
  <c r="B193" i="10"/>
  <c r="B148" i="10"/>
  <c r="B148" i="8"/>
  <c r="B193" i="21"/>
  <c r="B182" i="20"/>
  <c r="B95" i="12"/>
  <c r="B94" i="20"/>
  <c r="B73" i="8"/>
  <c r="B106" i="14"/>
  <c r="B106" i="12"/>
  <c r="B172" i="11"/>
  <c r="B196" i="41"/>
  <c r="B195" i="41"/>
  <c r="B93" i="17"/>
  <c r="B86" i="13"/>
  <c r="B85" i="13"/>
  <c r="B181" i="17"/>
  <c r="I23" i="1"/>
  <c r="B95" i="29"/>
  <c r="B215" i="29"/>
  <c r="B204" i="18"/>
  <c r="B170" i="17"/>
  <c r="B82" i="17"/>
  <c r="B193" i="7"/>
  <c r="B218" i="7"/>
  <c r="B217" i="7"/>
  <c r="B203" i="7"/>
  <c r="B183" i="7"/>
  <c r="B83" i="12"/>
  <c r="B216" i="41"/>
  <c r="B128" i="41"/>
  <c r="B93" i="18"/>
  <c r="B170" i="8"/>
  <c r="B216" i="10"/>
  <c r="B204" i="11"/>
  <c r="B116" i="11"/>
  <c r="B181" i="18"/>
  <c r="B116" i="29"/>
  <c r="B193" i="29"/>
  <c r="B160" i="11"/>
  <c r="B72" i="11"/>
  <c r="B104" i="7"/>
  <c r="B61" i="13"/>
  <c r="B62" i="8"/>
  <c r="B214" i="18"/>
  <c r="B62" i="9"/>
  <c r="B116" i="7"/>
  <c r="B216" i="14"/>
  <c r="B72" i="14"/>
  <c r="B61" i="14"/>
  <c r="B161" i="41"/>
  <c r="B73" i="41"/>
  <c r="B182" i="41"/>
  <c r="B171" i="41"/>
  <c r="B94" i="41"/>
  <c r="B83" i="41"/>
  <c r="B170" i="9"/>
  <c r="B214" i="9"/>
  <c r="B126" i="9"/>
  <c r="B203" i="17"/>
  <c r="B115" i="17"/>
  <c r="B85" i="10"/>
  <c r="B86" i="10"/>
  <c r="B161" i="7"/>
  <c r="B139" i="29"/>
  <c r="B171" i="29"/>
  <c r="B93" i="7"/>
  <c r="B149" i="13"/>
  <c r="B205" i="41"/>
  <c r="B117" i="41"/>
  <c r="B84" i="9"/>
  <c r="B204" i="9"/>
  <c r="B160" i="9"/>
  <c r="B116" i="9"/>
  <c r="B194" i="9"/>
  <c r="B150" i="9"/>
  <c r="B106" i="9"/>
  <c r="B182" i="9"/>
  <c r="B138" i="9"/>
  <c r="B94" i="9"/>
  <c r="B116" i="18"/>
  <c r="B126" i="8"/>
  <c r="B74" i="54"/>
  <c r="B75" i="54"/>
  <c r="B118" i="54"/>
  <c r="B119" i="54"/>
  <c r="B162" i="54"/>
  <c r="B163" i="54"/>
  <c r="B206" i="54"/>
  <c r="B207" i="54"/>
  <c r="B105" i="13"/>
  <c r="B138" i="7"/>
  <c r="B96" i="54"/>
  <c r="B97" i="54"/>
  <c r="B184" i="54"/>
  <c r="B185" i="54"/>
  <c r="B215" i="24"/>
  <c r="B127" i="24"/>
  <c r="B159" i="17"/>
  <c r="B204" i="29"/>
  <c r="B160" i="29"/>
  <c r="B72" i="29"/>
  <c r="B214" i="17"/>
  <c r="B126" i="17"/>
  <c r="B196" i="14"/>
  <c r="B195" i="14"/>
  <c r="B215" i="21"/>
  <c r="B204" i="20"/>
  <c r="B116" i="20"/>
  <c r="B171" i="21"/>
  <c r="B83" i="21"/>
  <c r="B160" i="20"/>
  <c r="B171" i="24"/>
  <c r="B71" i="17"/>
  <c r="B82" i="18"/>
  <c r="B86" i="14"/>
  <c r="B85" i="14"/>
  <c r="B72" i="20"/>
  <c r="B61" i="24"/>
  <c r="B82" i="8"/>
  <c r="B205" i="14"/>
  <c r="O20" i="1" l="1"/>
  <c r="P20" i="1" s="1"/>
  <c r="J23" i="1"/>
  <c r="O11" i="1"/>
  <c r="P11" i="1" s="1"/>
  <c r="BF4" i="64"/>
  <c r="B154" i="64" s="1"/>
  <c r="BF4" i="63"/>
  <c r="B154" i="63" s="1"/>
  <c r="BF4" i="62"/>
  <c r="B154" i="62" s="1"/>
  <c r="BF4" i="56"/>
  <c r="B154" i="56" s="1"/>
  <c r="BF4" i="55"/>
  <c r="B154" i="55" s="1"/>
  <c r="BF4" i="61"/>
  <c r="B154" i="61" s="1"/>
  <c r="BF4" i="57"/>
  <c r="B154" i="57" s="1"/>
  <c r="BF4" i="60"/>
  <c r="B154" i="60" s="1"/>
  <c r="BF4" i="58"/>
  <c r="B154" i="58" s="1"/>
  <c r="L23" i="1"/>
  <c r="C12" i="40"/>
  <c r="BF4" i="41"/>
  <c r="B154" i="41" s="1"/>
  <c r="BF4" i="52"/>
  <c r="B163" i="52" s="1"/>
  <c r="BF4" i="29"/>
  <c r="B154" i="29" s="1"/>
  <c r="BF4" i="21"/>
  <c r="B154" i="21" s="1"/>
  <c r="BF4" i="20"/>
  <c r="B154" i="20" s="1"/>
  <c r="BF4" i="13"/>
  <c r="B154" i="13" s="1"/>
  <c r="BF4" i="12"/>
  <c r="B154" i="12" s="1"/>
  <c r="BF4" i="54"/>
  <c r="B154" i="54" s="1"/>
  <c r="BF4" i="11"/>
  <c r="B154" i="11" s="1"/>
  <c r="BF4" i="24"/>
  <c r="B154" i="24" s="1"/>
  <c r="BF4" i="9"/>
  <c r="B154" i="9" s="1"/>
  <c r="BF4" i="8"/>
  <c r="B154" i="8" s="1"/>
  <c r="BF4" i="18"/>
  <c r="B154" i="18" s="1"/>
  <c r="BF4" i="17"/>
  <c r="B154" i="17" s="1"/>
  <c r="BF4" i="7"/>
  <c r="B154" i="7" s="1"/>
  <c r="BF4" i="14"/>
  <c r="B154" i="14" s="1"/>
  <c r="BF4" i="51"/>
  <c r="B154" i="51" s="1"/>
  <c r="BF4" i="10"/>
  <c r="B154" i="10" s="1"/>
  <c r="B116" i="13"/>
  <c r="B105" i="24"/>
  <c r="B82" i="52"/>
  <c r="B139" i="54"/>
  <c r="B172" i="54"/>
  <c r="B141" i="12"/>
  <c r="B140" i="12"/>
  <c r="B207" i="12"/>
  <c r="B206" i="12"/>
  <c r="B195" i="20"/>
  <c r="B196" i="20"/>
  <c r="B160" i="13"/>
  <c r="B128" i="29"/>
  <c r="B173" i="51"/>
  <c r="B174" i="51"/>
  <c r="B160" i="24"/>
  <c r="B75" i="7"/>
  <c r="B74" i="7"/>
  <c r="B107" i="10"/>
  <c r="B108" i="10"/>
  <c r="B151" i="51"/>
  <c r="B152" i="51"/>
  <c r="B194" i="51"/>
  <c r="B62" i="12"/>
  <c r="B162" i="51"/>
  <c r="B163" i="51"/>
  <c r="B105" i="8"/>
  <c r="B116" i="10"/>
  <c r="B84" i="29"/>
  <c r="B182" i="10"/>
  <c r="B171" i="14"/>
  <c r="B172" i="13"/>
  <c r="B138" i="41"/>
  <c r="B116" i="24"/>
  <c r="B204" i="24"/>
  <c r="B105" i="17"/>
  <c r="B150" i="17"/>
  <c r="B83" i="20"/>
  <c r="B149" i="18"/>
  <c r="B94" i="24"/>
  <c r="B182" i="24"/>
  <c r="B150" i="24"/>
  <c r="B217" i="11"/>
  <c r="B218" i="11"/>
  <c r="B138" i="17"/>
  <c r="B127" i="18"/>
  <c r="B193" i="12"/>
  <c r="B139" i="24"/>
  <c r="B61" i="20"/>
  <c r="B127" i="13"/>
  <c r="B107" i="54"/>
  <c r="B108" i="54"/>
  <c r="B173" i="10"/>
  <c r="B174" i="10"/>
  <c r="B139" i="11"/>
  <c r="B64" i="21"/>
  <c r="B63" i="21"/>
  <c r="B182" i="29"/>
  <c r="B128" i="20"/>
  <c r="B64" i="51"/>
  <c r="B63" i="51"/>
  <c r="B139" i="20"/>
  <c r="B86" i="51"/>
  <c r="B85" i="51"/>
  <c r="B108" i="51"/>
  <c r="B107" i="51"/>
  <c r="B139" i="14"/>
  <c r="B139" i="52"/>
  <c r="B138" i="52"/>
  <c r="B227" i="52"/>
  <c r="B226" i="52"/>
  <c r="B94" i="52"/>
  <c r="B95" i="52"/>
  <c r="B182" i="52"/>
  <c r="B183" i="52"/>
  <c r="B171" i="7"/>
  <c r="B194" i="24"/>
  <c r="B129" i="54"/>
  <c r="B130" i="54"/>
  <c r="B139" i="21"/>
  <c r="B151" i="21"/>
  <c r="B152" i="21"/>
  <c r="B75" i="9"/>
  <c r="B74" i="9"/>
  <c r="B217" i="54"/>
  <c r="B218" i="54"/>
  <c r="B108" i="29"/>
  <c r="B107" i="29"/>
  <c r="B107" i="12"/>
  <c r="B108" i="12"/>
  <c r="B107" i="14"/>
  <c r="B108" i="14"/>
  <c r="B75" i="8"/>
  <c r="B74" i="8"/>
  <c r="B95" i="20"/>
  <c r="B183" i="20"/>
  <c r="B139" i="18"/>
  <c r="B205" i="10"/>
  <c r="B61" i="17"/>
  <c r="B97" i="13"/>
  <c r="B96" i="13"/>
  <c r="B140" i="13"/>
  <c r="B141" i="13"/>
  <c r="B63" i="29"/>
  <c r="B64" i="29"/>
  <c r="B151" i="29"/>
  <c r="B152" i="29"/>
  <c r="B216" i="13"/>
  <c r="B61" i="18"/>
  <c r="B64" i="41"/>
  <c r="B63" i="41"/>
  <c r="B183" i="21"/>
  <c r="B73" i="52"/>
  <c r="B72" i="52"/>
  <c r="B161" i="52"/>
  <c r="B160" i="52"/>
  <c r="B117" i="52"/>
  <c r="B116" i="52"/>
  <c r="B204" i="52"/>
  <c r="B205" i="52"/>
  <c r="B184" i="12"/>
  <c r="B185" i="12"/>
  <c r="B172" i="20"/>
  <c r="B182" i="17"/>
  <c r="B94" i="17"/>
  <c r="B174" i="11"/>
  <c r="B173" i="11"/>
  <c r="B97" i="12"/>
  <c r="B96" i="12"/>
  <c r="B194" i="21"/>
  <c r="B149" i="8"/>
  <c r="B149" i="10"/>
  <c r="B194" i="10"/>
  <c r="B95" i="11"/>
  <c r="B183" i="11"/>
  <c r="B61" i="7"/>
  <c r="B127" i="7"/>
  <c r="B83" i="8"/>
  <c r="B62" i="24"/>
  <c r="B83" i="18"/>
  <c r="B72" i="17"/>
  <c r="B172" i="24"/>
  <c r="B73" i="29"/>
  <c r="B161" i="29"/>
  <c r="B205" i="29"/>
  <c r="B128" i="24"/>
  <c r="B216" i="24"/>
  <c r="B117" i="18"/>
  <c r="B150" i="13"/>
  <c r="B94" i="7"/>
  <c r="B116" i="17"/>
  <c r="B204" i="17"/>
  <c r="B127" i="9"/>
  <c r="B215" i="9"/>
  <c r="B171" i="9"/>
  <c r="B73" i="14"/>
  <c r="B215" i="18"/>
  <c r="B105" i="7"/>
  <c r="B117" i="29"/>
  <c r="B182" i="18"/>
  <c r="B94" i="18"/>
  <c r="B129" i="41"/>
  <c r="B130" i="41"/>
  <c r="B217" i="41"/>
  <c r="B218" i="41"/>
  <c r="B205" i="18"/>
  <c r="B207" i="14"/>
  <c r="B206" i="14"/>
  <c r="B73" i="20"/>
  <c r="B161" i="20"/>
  <c r="B84" i="21"/>
  <c r="B172" i="21"/>
  <c r="B117" i="20"/>
  <c r="B205" i="20"/>
  <c r="B216" i="21"/>
  <c r="B127" i="17"/>
  <c r="B215" i="17"/>
  <c r="B160" i="17"/>
  <c r="B139" i="7"/>
  <c r="B106" i="13"/>
  <c r="B127" i="8"/>
  <c r="B95" i="9"/>
  <c r="B139" i="9"/>
  <c r="B183" i="9"/>
  <c r="B108" i="9"/>
  <c r="B107" i="9"/>
  <c r="B152" i="9"/>
  <c r="B151" i="9"/>
  <c r="B196" i="9"/>
  <c r="B195" i="9"/>
  <c r="B117" i="9"/>
  <c r="B161" i="9"/>
  <c r="B205" i="9"/>
  <c r="B85" i="9"/>
  <c r="B86" i="9"/>
  <c r="B118" i="41"/>
  <c r="B119" i="41"/>
  <c r="B206" i="41"/>
  <c r="B207" i="41"/>
  <c r="B172" i="29"/>
  <c r="B141" i="29"/>
  <c r="B140" i="29"/>
  <c r="B162" i="7"/>
  <c r="B163" i="7"/>
  <c r="B84" i="41"/>
  <c r="B95" i="41"/>
  <c r="B172" i="41"/>
  <c r="B183" i="41"/>
  <c r="B75" i="41"/>
  <c r="B74" i="41"/>
  <c r="B163" i="41"/>
  <c r="B162" i="41"/>
  <c r="B62" i="14"/>
  <c r="B217" i="14"/>
  <c r="B218" i="14"/>
  <c r="B117" i="7"/>
  <c r="B64" i="9"/>
  <c r="B63" i="9"/>
  <c r="B64" i="8"/>
  <c r="B63" i="8"/>
  <c r="B62" i="13"/>
  <c r="B73" i="11"/>
  <c r="B161" i="11"/>
  <c r="B194" i="29"/>
  <c r="B117" i="11"/>
  <c r="B205" i="11"/>
  <c r="B218" i="10"/>
  <c r="B217" i="10"/>
  <c r="B171" i="8"/>
  <c r="B84" i="12"/>
  <c r="B184" i="7"/>
  <c r="B185" i="7"/>
  <c r="B204" i="7"/>
  <c r="B194" i="7"/>
  <c r="B83" i="17"/>
  <c r="B171" i="17"/>
  <c r="B216" i="29"/>
  <c r="B97" i="29"/>
  <c r="B96" i="29"/>
  <c r="O23" i="1" l="1"/>
  <c r="P23" i="1" s="1"/>
  <c r="BL4" i="64"/>
  <c r="B165" i="64" s="1"/>
  <c r="BL4" i="63"/>
  <c r="B165" i="63" s="1"/>
  <c r="BL4" i="62"/>
  <c r="B165" i="62" s="1"/>
  <c r="BL4" i="61"/>
  <c r="B165" i="61" s="1"/>
  <c r="BL4" i="56"/>
  <c r="B165" i="56" s="1"/>
  <c r="BL4" i="57"/>
  <c r="B165" i="57" s="1"/>
  <c r="BL4" i="55"/>
  <c r="B165" i="55" s="1"/>
  <c r="BL4" i="60"/>
  <c r="B165" i="60" s="1"/>
  <c r="BL4" i="58"/>
  <c r="B165" i="58" s="1"/>
  <c r="C13" i="40"/>
  <c r="BL4" i="7"/>
  <c r="B165" i="7" s="1"/>
  <c r="BL4" i="41"/>
  <c r="B165" i="41" s="1"/>
  <c r="BL4" i="21"/>
  <c r="B165" i="21" s="1"/>
  <c r="BL4" i="13"/>
  <c r="B165" i="13" s="1"/>
  <c r="BL4" i="54"/>
  <c r="B165" i="54" s="1"/>
  <c r="BL4" i="24"/>
  <c r="B165" i="24" s="1"/>
  <c r="BL4" i="8"/>
  <c r="B165" i="8" s="1"/>
  <c r="BL4" i="17"/>
  <c r="B165" i="17" s="1"/>
  <c r="BL4" i="14"/>
  <c r="B165" i="14" s="1"/>
  <c r="BL4" i="51"/>
  <c r="B165" i="51" s="1"/>
  <c r="BL4" i="10"/>
  <c r="B165" i="10" s="1"/>
  <c r="BL4" i="52"/>
  <c r="B174" i="52" s="1"/>
  <c r="BL4" i="29"/>
  <c r="B165" i="29" s="1"/>
  <c r="BL4" i="20"/>
  <c r="B165" i="20" s="1"/>
  <c r="BL4" i="12"/>
  <c r="B165" i="12" s="1"/>
  <c r="BL4" i="11"/>
  <c r="B165" i="11" s="1"/>
  <c r="BL4" i="9"/>
  <c r="B165" i="9" s="1"/>
  <c r="BL4" i="18"/>
  <c r="B165" i="18" s="1"/>
  <c r="B130" i="29"/>
  <c r="B129" i="29"/>
  <c r="B161" i="13"/>
  <c r="B173" i="54"/>
  <c r="B174" i="54"/>
  <c r="B84" i="52"/>
  <c r="B83" i="52"/>
  <c r="B117" i="13"/>
  <c r="B141" i="54"/>
  <c r="B140" i="54"/>
  <c r="B106" i="24"/>
  <c r="B161" i="24"/>
  <c r="B196" i="51"/>
  <c r="B195" i="51"/>
  <c r="B63" i="12"/>
  <c r="B64" i="12"/>
  <c r="B183" i="10"/>
  <c r="B85" i="29"/>
  <c r="B86" i="29"/>
  <c r="B117" i="10"/>
  <c r="B106" i="8"/>
  <c r="B172" i="14"/>
  <c r="B62" i="20"/>
  <c r="B128" i="18"/>
  <c r="B139" i="17"/>
  <c r="B183" i="24"/>
  <c r="B150" i="18"/>
  <c r="B84" i="20"/>
  <c r="B106" i="17"/>
  <c r="B205" i="24"/>
  <c r="B117" i="24"/>
  <c r="B139" i="41"/>
  <c r="B173" i="13"/>
  <c r="B174" i="13"/>
  <c r="B141" i="24"/>
  <c r="B140" i="24"/>
  <c r="B194" i="12"/>
  <c r="B152" i="24"/>
  <c r="B151" i="24"/>
  <c r="B95" i="24"/>
  <c r="B152" i="17"/>
  <c r="B151" i="17"/>
  <c r="B128" i="13"/>
  <c r="B140" i="11"/>
  <c r="B141" i="11"/>
  <c r="B141" i="20"/>
  <c r="B140" i="20"/>
  <c r="B183" i="29"/>
  <c r="B141" i="14"/>
  <c r="B140" i="14"/>
  <c r="B129" i="20"/>
  <c r="B130" i="20"/>
  <c r="B141" i="21"/>
  <c r="B140" i="21"/>
  <c r="B172" i="7"/>
  <c r="B195" i="24"/>
  <c r="B196" i="24"/>
  <c r="B185" i="11"/>
  <c r="B184" i="11"/>
  <c r="B97" i="11"/>
  <c r="B96" i="11"/>
  <c r="B196" i="21"/>
  <c r="B195" i="21"/>
  <c r="B174" i="20"/>
  <c r="B173" i="20"/>
  <c r="B185" i="21"/>
  <c r="B184" i="21"/>
  <c r="B217" i="13"/>
  <c r="B218" i="13"/>
  <c r="B62" i="17"/>
  <c r="B206" i="10"/>
  <c r="B207" i="10"/>
  <c r="B141" i="18"/>
  <c r="B140" i="18"/>
  <c r="B185" i="20"/>
  <c r="B184" i="20"/>
  <c r="B97" i="20"/>
  <c r="B96" i="20"/>
  <c r="B128" i="7"/>
  <c r="B62" i="7"/>
  <c r="B196" i="10"/>
  <c r="B195" i="10"/>
  <c r="B150" i="10"/>
  <c r="B150" i="8"/>
  <c r="B95" i="17"/>
  <c r="B183" i="17"/>
  <c r="B62" i="18"/>
  <c r="B172" i="8"/>
  <c r="B64" i="13"/>
  <c r="B63" i="13"/>
  <c r="B128" i="8"/>
  <c r="B161" i="17"/>
  <c r="B95" i="18"/>
  <c r="B183" i="18"/>
  <c r="B172" i="9"/>
  <c r="B216" i="9"/>
  <c r="B128" i="9"/>
  <c r="B95" i="7"/>
  <c r="B152" i="13"/>
  <c r="B151" i="13"/>
  <c r="B218" i="24"/>
  <c r="B217" i="24"/>
  <c r="B130" i="24"/>
  <c r="B129" i="24"/>
  <c r="B174" i="24"/>
  <c r="B173" i="24"/>
  <c r="B73" i="17"/>
  <c r="B64" i="24"/>
  <c r="B63" i="24"/>
  <c r="B84" i="8"/>
  <c r="B205" i="7"/>
  <c r="B218" i="29"/>
  <c r="B217" i="29"/>
  <c r="B172" i="17"/>
  <c r="B84" i="17"/>
  <c r="B196" i="7"/>
  <c r="B195" i="7"/>
  <c r="B85" i="12"/>
  <c r="B86" i="12"/>
  <c r="B207" i="11"/>
  <c r="B206" i="11"/>
  <c r="B119" i="11"/>
  <c r="B118" i="11"/>
  <c r="B196" i="29"/>
  <c r="B195" i="29"/>
  <c r="B163" i="11"/>
  <c r="B162" i="11"/>
  <c r="B75" i="11"/>
  <c r="B74" i="11"/>
  <c r="B119" i="7"/>
  <c r="B118" i="7"/>
  <c r="B63" i="14"/>
  <c r="B64" i="14"/>
  <c r="B185" i="41"/>
  <c r="B184" i="41"/>
  <c r="B174" i="41"/>
  <c r="B173" i="41"/>
  <c r="B97" i="41"/>
  <c r="B96" i="41"/>
  <c r="B86" i="41"/>
  <c r="B85" i="41"/>
  <c r="B174" i="29"/>
  <c r="B173" i="29"/>
  <c r="B206" i="9"/>
  <c r="B207" i="9"/>
  <c r="B162" i="9"/>
  <c r="B163" i="9"/>
  <c r="B118" i="9"/>
  <c r="B119" i="9"/>
  <c r="B184" i="9"/>
  <c r="B185" i="9"/>
  <c r="B140" i="9"/>
  <c r="B141" i="9"/>
  <c r="B96" i="9"/>
  <c r="B97" i="9"/>
  <c r="B108" i="13"/>
  <c r="B107" i="13"/>
  <c r="B141" i="7"/>
  <c r="B140" i="7"/>
  <c r="B216" i="17"/>
  <c r="B128" i="17"/>
  <c r="B218" i="21"/>
  <c r="B217" i="21"/>
  <c r="B207" i="20"/>
  <c r="B206" i="20"/>
  <c r="B119" i="20"/>
  <c r="B118" i="20"/>
  <c r="B173" i="21"/>
  <c r="B174" i="21"/>
  <c r="B86" i="21"/>
  <c r="B85" i="21"/>
  <c r="B163" i="20"/>
  <c r="B162" i="20"/>
  <c r="B75" i="20"/>
  <c r="B74" i="20"/>
  <c r="B207" i="18"/>
  <c r="B206" i="18"/>
  <c r="B119" i="29"/>
  <c r="B118" i="29"/>
  <c r="B106" i="7"/>
  <c r="B216" i="18"/>
  <c r="B75" i="14"/>
  <c r="B74" i="14"/>
  <c r="B205" i="17"/>
  <c r="B117" i="17"/>
  <c r="B119" i="18"/>
  <c r="B118" i="18"/>
  <c r="B207" i="29"/>
  <c r="B206" i="29"/>
  <c r="B163" i="29"/>
  <c r="B162" i="29"/>
  <c r="B75" i="29"/>
  <c r="B74" i="29"/>
  <c r="B84" i="18"/>
  <c r="BR4" i="64" l="1"/>
  <c r="B176" i="64" s="1"/>
  <c r="BR4" i="63"/>
  <c r="B176" i="63" s="1"/>
  <c r="BR4" i="62"/>
  <c r="B176" i="62" s="1"/>
  <c r="BR4" i="57"/>
  <c r="B176" i="57" s="1"/>
  <c r="BR4" i="60"/>
  <c r="B176" i="60" s="1"/>
  <c r="BR4" i="58"/>
  <c r="B176" i="58" s="1"/>
  <c r="BR4" i="56"/>
  <c r="B176" i="56" s="1"/>
  <c r="BR4" i="55"/>
  <c r="B176" i="55" s="1"/>
  <c r="BR4" i="61"/>
  <c r="B176" i="61" s="1"/>
  <c r="BR4" i="41"/>
  <c r="B176" i="41" s="1"/>
  <c r="BR4" i="52"/>
  <c r="B185" i="52" s="1"/>
  <c r="BR4" i="29"/>
  <c r="B176" i="29" s="1"/>
  <c r="BR4" i="21"/>
  <c r="B176" i="21" s="1"/>
  <c r="BR4" i="20"/>
  <c r="B176" i="20" s="1"/>
  <c r="BR4" i="13"/>
  <c r="B176" i="13" s="1"/>
  <c r="BR4" i="12"/>
  <c r="B176" i="12" s="1"/>
  <c r="BR4" i="54"/>
  <c r="B176" i="54" s="1"/>
  <c r="BR4" i="11"/>
  <c r="B176" i="11" s="1"/>
  <c r="BR4" i="24"/>
  <c r="B176" i="24" s="1"/>
  <c r="BR4" i="9"/>
  <c r="B176" i="9" s="1"/>
  <c r="BR4" i="8"/>
  <c r="B176" i="8" s="1"/>
  <c r="BR4" i="18"/>
  <c r="B176" i="18" s="1"/>
  <c r="BR4" i="17"/>
  <c r="B176" i="17" s="1"/>
  <c r="BR4" i="7"/>
  <c r="B176" i="7" s="1"/>
  <c r="BR4" i="14"/>
  <c r="B176" i="14" s="1"/>
  <c r="BR4" i="51"/>
  <c r="B176" i="51" s="1"/>
  <c r="BR4" i="10"/>
  <c r="B176" i="10" s="1"/>
  <c r="B119" i="13"/>
  <c r="B118" i="13"/>
  <c r="B162" i="13"/>
  <c r="B163" i="13"/>
  <c r="B108" i="24"/>
  <c r="B107" i="24"/>
  <c r="B163" i="24"/>
  <c r="B162" i="24"/>
  <c r="B107" i="8"/>
  <c r="B108" i="8"/>
  <c r="B118" i="10"/>
  <c r="B119" i="10"/>
  <c r="B185" i="10"/>
  <c r="B184" i="10"/>
  <c r="B174" i="14"/>
  <c r="B173" i="14"/>
  <c r="B96" i="24"/>
  <c r="B97" i="24"/>
  <c r="B195" i="12"/>
  <c r="B196" i="12"/>
  <c r="B86" i="20"/>
  <c r="B85" i="20"/>
  <c r="B151" i="18"/>
  <c r="B152" i="18"/>
  <c r="B185" i="24"/>
  <c r="B184" i="24"/>
  <c r="B140" i="17"/>
  <c r="B141" i="17"/>
  <c r="B141" i="41"/>
  <c r="B140" i="41"/>
  <c r="B118" i="24"/>
  <c r="B119" i="24"/>
  <c r="B207" i="24"/>
  <c r="B206" i="24"/>
  <c r="B107" i="17"/>
  <c r="B108" i="17"/>
  <c r="B130" i="18"/>
  <c r="B129" i="18"/>
  <c r="B63" i="20"/>
  <c r="B64" i="20"/>
  <c r="B130" i="13"/>
  <c r="B129" i="13"/>
  <c r="B185" i="29"/>
  <c r="B184" i="29"/>
  <c r="B174" i="7"/>
  <c r="B173" i="7"/>
  <c r="B184" i="17"/>
  <c r="B185" i="17"/>
  <c r="B96" i="17"/>
  <c r="B97" i="17"/>
  <c r="B151" i="10"/>
  <c r="B152" i="10"/>
  <c r="B63" i="7"/>
  <c r="B64" i="7"/>
  <c r="B64" i="18"/>
  <c r="B63" i="18"/>
  <c r="B152" i="8"/>
  <c r="B151" i="8"/>
  <c r="B129" i="7"/>
  <c r="B130" i="7"/>
  <c r="B63" i="17"/>
  <c r="B64" i="17"/>
  <c r="B119" i="17"/>
  <c r="B118" i="17"/>
  <c r="B206" i="17"/>
  <c r="B207" i="17"/>
  <c r="B218" i="18"/>
  <c r="B217" i="18"/>
  <c r="B108" i="7"/>
  <c r="B107" i="7"/>
  <c r="B130" i="17"/>
  <c r="B129" i="17"/>
  <c r="B218" i="17"/>
  <c r="B217" i="17"/>
  <c r="B86" i="17"/>
  <c r="B85" i="17"/>
  <c r="B174" i="17"/>
  <c r="B173" i="17"/>
  <c r="B75" i="17"/>
  <c r="B74" i="17"/>
  <c r="B86" i="18"/>
  <c r="B85" i="18"/>
  <c r="B207" i="7"/>
  <c r="B206" i="7"/>
  <c r="B85" i="8"/>
  <c r="B86" i="8"/>
  <c r="B97" i="7"/>
  <c r="B96" i="7"/>
  <c r="B130" i="9"/>
  <c r="B129" i="9"/>
  <c r="B218" i="9"/>
  <c r="B217" i="9"/>
  <c r="B174" i="9"/>
  <c r="B173" i="9"/>
  <c r="B185" i="18"/>
  <c r="B184" i="18"/>
  <c r="B97" i="18"/>
  <c r="B96" i="18"/>
  <c r="B163" i="17"/>
  <c r="B162" i="17"/>
  <c r="B130" i="8"/>
  <c r="B129" i="8"/>
  <c r="B174" i="8"/>
  <c r="B173" i="8"/>
  <c r="BX4" i="64" l="1"/>
  <c r="B187" i="64" s="1"/>
  <c r="BX4" i="63"/>
  <c r="B187" i="63" s="1"/>
  <c r="BX4" i="62"/>
  <c r="B187" i="62" s="1"/>
  <c r="BX4" i="60"/>
  <c r="B187" i="60" s="1"/>
  <c r="BX4" i="58"/>
  <c r="B187" i="58" s="1"/>
  <c r="BX4" i="56"/>
  <c r="B187" i="56" s="1"/>
  <c r="BX4" i="55"/>
  <c r="B187" i="55" s="1"/>
  <c r="BX4" i="57"/>
  <c r="B187" i="57" s="1"/>
  <c r="BX4" i="61"/>
  <c r="B187" i="61" s="1"/>
  <c r="C15" i="40"/>
  <c r="BX4" i="41"/>
  <c r="B187" i="41" s="1"/>
  <c r="BX4" i="7"/>
  <c r="B187" i="7" s="1"/>
  <c r="BX4" i="52"/>
  <c r="B196" i="52" s="1"/>
  <c r="BX4" i="29"/>
  <c r="B187" i="29" s="1"/>
  <c r="BX4" i="20"/>
  <c r="B187" i="20" s="1"/>
  <c r="BX4" i="12"/>
  <c r="B187" i="12" s="1"/>
  <c r="BX4" i="11"/>
  <c r="B187" i="11" s="1"/>
  <c r="BX4" i="9"/>
  <c r="B187" i="9" s="1"/>
  <c r="BX4" i="18"/>
  <c r="B187" i="18" s="1"/>
  <c r="BX4" i="14"/>
  <c r="B187" i="14" s="1"/>
  <c r="BX4" i="51"/>
  <c r="B187" i="51" s="1"/>
  <c r="BX4" i="10"/>
  <c r="B187" i="10" s="1"/>
  <c r="BX4" i="21"/>
  <c r="B187" i="21" s="1"/>
  <c r="BX4" i="13"/>
  <c r="B187" i="13" s="1"/>
  <c r="BX4" i="54"/>
  <c r="B187" i="54" s="1"/>
  <c r="BX4" i="24"/>
  <c r="B187" i="24" s="1"/>
  <c r="BX4" i="8"/>
  <c r="B187" i="8" s="1"/>
  <c r="BX4" i="17"/>
  <c r="B187" i="17" s="1"/>
  <c r="CD4" i="63" l="1"/>
  <c r="B198" i="63" s="1"/>
  <c r="CD4" i="64"/>
  <c r="B198" i="64" s="1"/>
  <c r="CD4" i="62"/>
  <c r="B198" i="62" s="1"/>
  <c r="CD4" i="56"/>
  <c r="B198" i="56" s="1"/>
  <c r="CD4" i="55"/>
  <c r="B198" i="55" s="1"/>
  <c r="CD4" i="61"/>
  <c r="B198" i="61" s="1"/>
  <c r="CD4" i="60"/>
  <c r="B198" i="60" s="1"/>
  <c r="CD4" i="58"/>
  <c r="B198" i="58" s="1"/>
  <c r="CD4" i="57"/>
  <c r="B198" i="57" s="1"/>
  <c r="AM12" i="3"/>
  <c r="C16" i="40"/>
  <c r="C17" i="40" s="1"/>
  <c r="CD4" i="41"/>
  <c r="B198" i="41" s="1"/>
  <c r="CD4" i="52"/>
  <c r="B207" i="52" s="1"/>
  <c r="CD4" i="29"/>
  <c r="B198" i="29" s="1"/>
  <c r="CD4" i="21"/>
  <c r="B198" i="21" s="1"/>
  <c r="CD4" i="20"/>
  <c r="B198" i="20" s="1"/>
  <c r="CD4" i="13"/>
  <c r="B198" i="13" s="1"/>
  <c r="CD4" i="12"/>
  <c r="B198" i="12" s="1"/>
  <c r="CD4" i="54"/>
  <c r="B198" i="54" s="1"/>
  <c r="CD4" i="11"/>
  <c r="B198" i="11" s="1"/>
  <c r="CD4" i="24"/>
  <c r="B198" i="24" s="1"/>
  <c r="CD4" i="9"/>
  <c r="B198" i="9" s="1"/>
  <c r="CD4" i="8"/>
  <c r="B198" i="8" s="1"/>
  <c r="CD4" i="18"/>
  <c r="B198" i="18" s="1"/>
  <c r="CD4" i="17"/>
  <c r="B198" i="17" s="1"/>
  <c r="CD4" i="7"/>
  <c r="B198" i="7" s="1"/>
  <c r="CD4" i="14"/>
  <c r="B198" i="14" s="1"/>
  <c r="CD4" i="51"/>
  <c r="B198" i="51" s="1"/>
  <c r="CD4" i="10"/>
  <c r="B198" i="10" s="1"/>
  <c r="CJ4" i="64" l="1"/>
  <c r="B209" i="64" s="1"/>
  <c r="CJ4" i="63"/>
  <c r="B209" i="63" s="1"/>
  <c r="CJ4" i="62"/>
  <c r="B209" i="62" s="1"/>
  <c r="CJ4" i="61"/>
  <c r="B209" i="61" s="1"/>
  <c r="CJ4" i="55"/>
  <c r="B209" i="55" s="1"/>
  <c r="CJ4" i="57"/>
  <c r="B209" i="57" s="1"/>
  <c r="CJ4" i="56"/>
  <c r="B209" i="56" s="1"/>
  <c r="CJ4" i="60"/>
  <c r="B209" i="60" s="1"/>
  <c r="CJ4" i="58"/>
  <c r="B209" i="58" s="1"/>
  <c r="CJ4" i="7"/>
  <c r="B209" i="7" s="1"/>
  <c r="CJ4" i="21"/>
  <c r="B209" i="21" s="1"/>
  <c r="CJ4" i="13"/>
  <c r="B209" i="13" s="1"/>
  <c r="CJ4" i="54"/>
  <c r="B209" i="54" s="1"/>
  <c r="CJ4" i="24"/>
  <c r="B209" i="24" s="1"/>
  <c r="CJ4" i="8"/>
  <c r="B209" i="8" s="1"/>
  <c r="CJ4" i="17"/>
  <c r="B209" i="17" s="1"/>
  <c r="CJ4" i="14"/>
  <c r="B209" i="14" s="1"/>
  <c r="CJ4" i="51"/>
  <c r="B209" i="51" s="1"/>
  <c r="CJ4" i="10"/>
  <c r="B209" i="10" s="1"/>
  <c r="CJ4" i="41"/>
  <c r="B209" i="41" s="1"/>
  <c r="CJ4" i="52"/>
  <c r="B218" i="52" s="1"/>
  <c r="CJ4" i="29"/>
  <c r="B209" i="29" s="1"/>
  <c r="CJ4" i="20"/>
  <c r="B209" i="20" s="1"/>
  <c r="CJ4" i="12"/>
  <c r="B209" i="12" s="1"/>
  <c r="CJ4" i="11"/>
  <c r="B209" i="11" s="1"/>
  <c r="CJ4" i="9"/>
  <c r="B209" i="9" s="1"/>
  <c r="CJ4" i="18"/>
  <c r="B209" i="18" s="1"/>
  <c r="H30" i="3"/>
  <c r="J20" i="3"/>
  <c r="O28" i="3"/>
  <c r="L32" i="3"/>
  <c r="I14" i="3"/>
  <c r="F34" i="3"/>
  <c r="O6" i="3"/>
  <c r="Q22" i="3"/>
  <c r="N4" i="3"/>
  <c r="I20" i="3"/>
  <c r="F28" i="3"/>
  <c r="M10" i="3"/>
  <c r="I6" i="3"/>
  <c r="G20" i="3"/>
  <c r="E10" i="3"/>
  <c r="D18" i="3"/>
  <c r="G10" i="3"/>
  <c r="E16" i="3"/>
  <c r="R32" i="3"/>
  <c r="D20" i="3"/>
  <c r="P34" i="3"/>
  <c r="J22" i="3"/>
  <c r="O4" i="3"/>
  <c r="F20" i="3"/>
  <c r="P22" i="3"/>
  <c r="K14" i="3"/>
  <c r="O16" i="3"/>
  <c r="Q8" i="3"/>
  <c r="H22" i="3"/>
  <c r="Q26" i="3"/>
  <c r="L6" i="3"/>
  <c r="G8" i="3"/>
  <c r="E28" i="3"/>
  <c r="D6" i="3"/>
  <c r="O26" i="3"/>
  <c r="N14" i="3"/>
  <c r="O10" i="3"/>
  <c r="Q10" i="3"/>
  <c r="O34" i="3"/>
  <c r="F22" i="3"/>
  <c r="Q18" i="3"/>
  <c r="M6" i="3"/>
  <c r="R30" i="3"/>
  <c r="G34" i="3"/>
  <c r="P8" i="3"/>
  <c r="H8" i="3"/>
  <c r="L22" i="3"/>
  <c r="Q20" i="3"/>
  <c r="N26" i="3"/>
  <c r="F30" i="3"/>
  <c r="F32" i="3"/>
  <c r="E14" i="3"/>
  <c r="I4" i="3"/>
  <c r="P18" i="3"/>
  <c r="K26" i="3"/>
  <c r="D14" i="3"/>
  <c r="J14" i="3"/>
  <c r="Q6" i="3"/>
  <c r="I10" i="3"/>
  <c r="M34" i="3"/>
  <c r="M8" i="3"/>
  <c r="F10" i="3"/>
  <c r="E4" i="3"/>
  <c r="J32" i="3"/>
  <c r="J30" i="3"/>
  <c r="N34" i="3"/>
  <c r="L8" i="3"/>
  <c r="H14" i="3"/>
  <c r="L10" i="3"/>
  <c r="K34" i="3"/>
  <c r="O22" i="3"/>
  <c r="L30" i="3"/>
  <c r="N20" i="3"/>
  <c r="H28" i="3"/>
  <c r="L34" i="3"/>
  <c r="L18" i="3"/>
  <c r="O14" i="3"/>
  <c r="L26" i="3"/>
  <c r="G28" i="3"/>
  <c r="G14" i="3"/>
  <c r="I34" i="3"/>
  <c r="H4" i="3"/>
  <c r="K18" i="3"/>
  <c r="F8" i="3"/>
  <c r="R14" i="3"/>
  <c r="E24" i="3"/>
  <c r="H20" i="3"/>
  <c r="P14" i="3"/>
  <c r="P10" i="3"/>
  <c r="H34" i="3"/>
  <c r="K30" i="3"/>
  <c r="Q28" i="3"/>
  <c r="P4" i="3"/>
  <c r="N32" i="3"/>
  <c r="J8" i="3"/>
  <c r="Q32" i="3"/>
  <c r="D30" i="3"/>
  <c r="I8" i="3"/>
  <c r="D4" i="3"/>
  <c r="P30" i="3"/>
  <c r="M4" i="3"/>
  <c r="K20" i="3"/>
  <c r="M32" i="3"/>
  <c r="N6" i="3"/>
  <c r="F16" i="3"/>
  <c r="L16" i="3"/>
  <c r="K28" i="3"/>
  <c r="L14" i="3"/>
  <c r="J4" i="3"/>
  <c r="L28" i="3"/>
  <c r="G32" i="3"/>
  <c r="D22" i="3"/>
  <c r="E8" i="3"/>
  <c r="F4" i="3"/>
  <c r="R8" i="3"/>
  <c r="K22" i="3"/>
  <c r="R18" i="3"/>
  <c r="I16" i="3"/>
  <c r="H18" i="3"/>
  <c r="O20" i="3"/>
  <c r="J10" i="3"/>
  <c r="G16" i="3"/>
  <c r="M16" i="3"/>
  <c r="G4" i="3"/>
  <c r="H16" i="3"/>
  <c r="M26" i="3"/>
  <c r="P26" i="3"/>
  <c r="L4" i="3"/>
  <c r="G30" i="3"/>
  <c r="F6" i="3"/>
  <c r="G6" i="3"/>
  <c r="R34" i="3"/>
  <c r="E20" i="3"/>
  <c r="E18" i="3"/>
  <c r="E6" i="3"/>
  <c r="M14" i="3"/>
  <c r="J6" i="3"/>
  <c r="M18" i="3"/>
  <c r="Q16" i="3"/>
  <c r="Q4" i="3"/>
  <c r="O8" i="3"/>
  <c r="E32" i="3"/>
  <c r="I32" i="3"/>
  <c r="R16" i="3"/>
  <c r="G22" i="3"/>
  <c r="P32" i="3"/>
  <c r="R20" i="3"/>
  <c r="N10" i="3"/>
  <c r="N8" i="3"/>
  <c r="F24" i="3"/>
  <c r="D8" i="3"/>
  <c r="K4" i="3"/>
  <c r="K16" i="3"/>
  <c r="D28" i="3"/>
  <c r="O30" i="3"/>
  <c r="P20" i="3"/>
  <c r="P16" i="3"/>
  <c r="Q30" i="3"/>
  <c r="P6" i="3"/>
  <c r="J26" i="3"/>
  <c r="D16" i="3"/>
  <c r="R4" i="3"/>
  <c r="F18" i="3"/>
  <c r="D34" i="3"/>
  <c r="J16" i="3"/>
  <c r="I22" i="3"/>
  <c r="D32" i="3"/>
  <c r="L20" i="3"/>
  <c r="P28" i="3"/>
  <c r="K6" i="3"/>
  <c r="J28" i="3"/>
  <c r="O32" i="3"/>
  <c r="K32" i="3"/>
  <c r="R6" i="3"/>
  <c r="E34" i="3"/>
  <c r="N22" i="3"/>
  <c r="H32" i="3"/>
  <c r="M20" i="3"/>
  <c r="R28" i="3"/>
  <c r="R50" i="3"/>
  <c r="J34" i="3"/>
  <c r="R26" i="3"/>
  <c r="E30" i="3"/>
  <c r="Q14" i="3"/>
  <c r="R10" i="3"/>
  <c r="Q34" i="3"/>
  <c r="K10" i="3"/>
  <c r="E22" i="3"/>
  <c r="N16" i="3"/>
  <c r="AM22" i="3" l="1"/>
  <c r="AM32" i="3"/>
  <c r="AM34" i="3"/>
  <c r="AM50" i="3"/>
  <c r="AM4" i="3"/>
  <c r="AM6" i="3"/>
  <c r="AM28" i="3"/>
  <c r="AM14" i="3"/>
  <c r="AM18" i="3"/>
  <c r="AM24" i="3"/>
  <c r="AM20" i="3"/>
  <c r="AM26" i="3"/>
  <c r="AM8" i="3"/>
  <c r="AM10" i="3"/>
  <c r="AM30" i="3"/>
  <c r="AM1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<sst xmlns="http://schemas.openxmlformats.org/spreadsheetml/2006/main" count="8860" uniqueCount="217">
  <si>
    <t>Best 10</t>
  </si>
  <si>
    <t>Average per round</t>
  </si>
  <si>
    <t>Position</t>
  </si>
  <si>
    <t>Name</t>
  </si>
  <si>
    <t>Matches</t>
  </si>
  <si>
    <t>Points</t>
  </si>
  <si>
    <t>Average</t>
  </si>
  <si>
    <t>Previous</t>
  </si>
  <si>
    <t>Birdie</t>
  </si>
  <si>
    <t>Par</t>
  </si>
  <si>
    <t>Bogey</t>
  </si>
  <si>
    <t>D Bogey</t>
  </si>
  <si>
    <t>Other</t>
  </si>
  <si>
    <t>Avg over</t>
  </si>
  <si>
    <t>Rounded</t>
  </si>
  <si>
    <t>Good Lists and Bad Lists</t>
  </si>
  <si>
    <t>Birdies</t>
  </si>
  <si>
    <t>Andy Linton</t>
  </si>
  <si>
    <t>Bette Mohsinger</t>
  </si>
  <si>
    <t>Bob Templeton</t>
  </si>
  <si>
    <t>Dave Taylor</t>
  </si>
  <si>
    <t>Ev Kauffman</t>
  </si>
  <si>
    <t>Gloria Poston</t>
  </si>
  <si>
    <t>Steve Fusco</t>
  </si>
  <si>
    <t>Mark Rusnak</t>
  </si>
  <si>
    <t>Pete Michalski</t>
  </si>
  <si>
    <t>Sue Michalski</t>
  </si>
  <si>
    <t>Tim Hobbs</t>
  </si>
  <si>
    <t>Tom Mohsinger</t>
  </si>
  <si>
    <t>Pars</t>
  </si>
  <si>
    <t>Bogeys</t>
  </si>
  <si>
    <t>Dbl Bogeys</t>
  </si>
  <si>
    <t>Others</t>
  </si>
  <si>
    <t>Avg over Par</t>
  </si>
  <si>
    <t>Summary of Scores</t>
  </si>
  <si>
    <t>Bonus</t>
  </si>
  <si>
    <t xml:space="preserve">Match </t>
  </si>
  <si>
    <t>Total</t>
  </si>
  <si>
    <t>Current Week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</si>
  <si>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</si>
  <si>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</si>
  <si>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</si>
  <si>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</si>
  <si>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</si>
  <si>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</si>
  <si>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</si>
  <si>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</si>
  <si>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</si>
  <si>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</si>
  <si>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</si>
  <si>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</si>
  <si>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Week #13</t>
  </si>
  <si>
    <t>Week #14</t>
  </si>
  <si>
    <t>Week #15</t>
  </si>
  <si>
    <t>Gross</t>
  </si>
  <si>
    <t>Handicap</t>
  </si>
  <si>
    <t>Net</t>
  </si>
  <si>
    <t>Cup</t>
  </si>
  <si>
    <t>hobbs</t>
  </si>
  <si>
    <t>linton</t>
  </si>
  <si>
    <t>michalski_p</t>
  </si>
  <si>
    <t>michalski_s</t>
  </si>
  <si>
    <t>mohsinger_b</t>
  </si>
  <si>
    <t>mohsinger_t</t>
  </si>
  <si>
    <t>rusnak</t>
  </si>
  <si>
    <t>taylor</t>
  </si>
  <si>
    <t>templeton</t>
  </si>
  <si>
    <t>SUBS</t>
  </si>
  <si>
    <t>Week</t>
  </si>
  <si>
    <t>Points Back</t>
  </si>
  <si>
    <t>Playoffs</t>
  </si>
  <si>
    <t>Player</t>
  </si>
  <si>
    <t>Start</t>
  </si>
  <si>
    <t>Andy</t>
  </si>
  <si>
    <t>Bette</t>
  </si>
  <si>
    <t>Bob</t>
  </si>
  <si>
    <t>Dave</t>
  </si>
  <si>
    <t>Gloria</t>
  </si>
  <si>
    <t>Mark</t>
  </si>
  <si>
    <t>Pete</t>
  </si>
  <si>
    <t>Sue</t>
  </si>
  <si>
    <t>Tim</t>
  </si>
  <si>
    <t>Tom</t>
  </si>
  <si>
    <t>Regular
Season</t>
  </si>
  <si>
    <t>Seed</t>
  </si>
  <si>
    <t>Bob Bush</t>
  </si>
  <si>
    <t>Mike Smith</t>
  </si>
  <si>
    <t>Marty Reed</t>
  </si>
  <si>
    <t>Randy Gauthier</t>
  </si>
  <si>
    <t>Dan Richardson</t>
  </si>
  <si>
    <t>Ken Lakich</t>
  </si>
  <si>
    <t>Todd Templeton</t>
  </si>
  <si>
    <t>Matt Rielly</t>
  </si>
  <si>
    <t>George Calder</t>
  </si>
  <si>
    <t>Season</t>
  </si>
  <si>
    <t>Current</t>
  </si>
  <si>
    <t>at .5</t>
  </si>
  <si>
    <t>PLAYER</t>
  </si>
  <si>
    <t xml:space="preserve"> </t>
  </si>
  <si>
    <t>Subs</t>
  </si>
  <si>
    <t>Jim Daviero</t>
  </si>
  <si>
    <t>Summary of Wins / Losses / Ties</t>
  </si>
  <si>
    <t>Wins</t>
  </si>
  <si>
    <t>Losses</t>
  </si>
  <si>
    <t>Ties</t>
  </si>
  <si>
    <t>Adj</t>
  </si>
  <si>
    <t>Score</t>
  </si>
  <si>
    <t>Date:</t>
  </si>
  <si>
    <t>Hole #</t>
  </si>
  <si>
    <t>Win Hole</t>
  </si>
  <si>
    <t>Low Net</t>
  </si>
  <si>
    <t>Total Points</t>
  </si>
  <si>
    <t>Summary</t>
  </si>
  <si>
    <t>Avg Score</t>
  </si>
  <si>
    <t>by Hole</t>
  </si>
  <si>
    <t>Front</t>
  </si>
  <si>
    <t>Eagles</t>
  </si>
  <si>
    <t>Back</t>
  </si>
  <si>
    <t>bogeys</t>
  </si>
  <si>
    <t>Double bogeys</t>
  </si>
  <si>
    <t>Count</t>
  </si>
  <si>
    <t>Eagle</t>
  </si>
  <si>
    <t>bogey</t>
  </si>
  <si>
    <t>Double bogey</t>
  </si>
  <si>
    <t>Player Name goes here</t>
  </si>
  <si>
    <t>Dan Fusco</t>
  </si>
  <si>
    <t>fusco_d</t>
  </si>
  <si>
    <t>daviero</t>
  </si>
  <si>
    <t>reed</t>
  </si>
  <si>
    <t>Marty</t>
  </si>
  <si>
    <t>Holes</t>
  </si>
  <si>
    <t>Jim</t>
  </si>
  <si>
    <t>Standings</t>
  </si>
  <si>
    <t>Starting hole for the week</t>
  </si>
  <si>
    <t>fusco_s</t>
  </si>
  <si>
    <t>Dick Vosko</t>
  </si>
  <si>
    <t>poston</t>
  </si>
  <si>
    <t>henderson</t>
  </si>
  <si>
    <t>mclaughlin</t>
  </si>
  <si>
    <t>sheridan</t>
  </si>
  <si>
    <t>Sub</t>
  </si>
  <si>
    <t>subx</t>
  </si>
  <si>
    <t>d16</t>
  </si>
  <si>
    <t>j16</t>
  </si>
  <si>
    <t>p16</t>
  </si>
  <si>
    <t>v16</t>
  </si>
  <si>
    <t>ab16</t>
  </si>
  <si>
    <t>ah16</t>
  </si>
  <si>
    <t>an16</t>
  </si>
  <si>
    <t>at16</t>
  </si>
  <si>
    <t>az16</t>
  </si>
  <si>
    <t>bf16</t>
  </si>
  <si>
    <t>bl16</t>
  </si>
  <si>
    <t>br16</t>
  </si>
  <si>
    <t>bx16</t>
  </si>
  <si>
    <t>cd16</t>
  </si>
  <si>
    <t>cj16</t>
  </si>
  <si>
    <t>Brian</t>
  </si>
  <si>
    <t>Joe Sheridan</t>
  </si>
  <si>
    <t>fusco_m</t>
  </si>
  <si>
    <t>Dan Palmerino</t>
  </si>
  <si>
    <t>Matt Nichols</t>
  </si>
  <si>
    <t>palmerino</t>
  </si>
  <si>
    <t>nichols</t>
  </si>
  <si>
    <t>Dan F</t>
  </si>
  <si>
    <t>Matt</t>
  </si>
  <si>
    <t>Dan P</t>
  </si>
  <si>
    <t>Mohsinger_B</t>
  </si>
  <si>
    <t>Templeton</t>
  </si>
  <si>
    <t>Taylor</t>
  </si>
  <si>
    <t>Daviero</t>
  </si>
  <si>
    <t>Rusnak</t>
  </si>
  <si>
    <t>Reed</t>
  </si>
  <si>
    <t>Michalski_P</t>
  </si>
  <si>
    <t>Palmerino</t>
  </si>
  <si>
    <t>Michalski_S</t>
  </si>
  <si>
    <t>Nichols</t>
  </si>
  <si>
    <t>Hobbs</t>
  </si>
  <si>
    <t>Mohsinger_T</t>
  </si>
  <si>
    <t>Fusco_d</t>
  </si>
  <si>
    <t>Bret Scott</t>
  </si>
  <si>
    <t>Jeanne Henderson</t>
  </si>
  <si>
    <t>richardson</t>
  </si>
  <si>
    <t>scott</t>
  </si>
  <si>
    <t>McLaughlin</t>
  </si>
  <si>
    <t>Brian McLaughlin</t>
  </si>
  <si>
    <t>kauffman</t>
  </si>
  <si>
    <t>Mark Roschinsky</t>
  </si>
  <si>
    <t>roschinsky</t>
  </si>
  <si>
    <t>Paul Archambault</t>
  </si>
  <si>
    <t>archambault</t>
  </si>
  <si>
    <t>Names</t>
  </si>
  <si>
    <t>Lisa Palmerino</t>
  </si>
  <si>
    <t>palmerino_l</t>
  </si>
  <si>
    <t>Glen Kreig</t>
  </si>
  <si>
    <t>kreig</t>
  </si>
  <si>
    <t>Lows</t>
  </si>
  <si>
    <t>Highs</t>
  </si>
  <si>
    <t>Best</t>
  </si>
  <si>
    <t>Worst</t>
  </si>
  <si>
    <t>Matches
Used</t>
  </si>
  <si>
    <t>Matches
Played</t>
  </si>
  <si>
    <t>Paul</t>
  </si>
  <si>
    <t>Dan</t>
  </si>
  <si>
    <t>Mike</t>
  </si>
  <si>
    <t>Steve</t>
  </si>
  <si>
    <t>Jeanne</t>
  </si>
  <si>
    <t>Ev</t>
  </si>
  <si>
    <t>Glenn</t>
  </si>
  <si>
    <t>Lisa</t>
  </si>
  <si>
    <t>Bret</t>
  </si>
  <si>
    <t>Joe</t>
  </si>
  <si>
    <t>(scores from Monday League)</t>
  </si>
  <si>
    <t>Difference</t>
  </si>
  <si>
    <t>Linton</t>
  </si>
  <si>
    <t>Handicap lookup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</si>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</sst>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\-??_);_(@_)"/>
    <numFmt numFmtId="165" formatCode="mmmm\ d&quot;, &quot;yyyy"/>
    <numFmt numFmtId="166" formatCode="_(* #,##0.0_);_(* \(#,##0.0\);_(* \-??_);_(@_)"/>
    <numFmt numFmtId="167" formatCode="_(* #,##0_);_(* \(#,##0\);_(* \-??_);_(@_)"/>
    <numFmt numFmtId="168" formatCode="0.000"/>
    <numFmt numFmtId="169" formatCode="0.0000"/>
    <numFmt numFmtId="170" formatCode="_(* #,##0.0_);_(* \(#,##0.0\);_(* \-?_);_(@_)"/>
    <numFmt numFmtId="171" formatCode="0.0"/>
  </numFmts>
  <fonts count="50" x14ac:knownFonts="1">
    <font>
      <sz val="10"/>
      <name val="Arial"/>
    </font>
    <font>
      <b/>
      <u/>
      <sz val="14"/>
      <color indexed="57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4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theme="0"/>
      <name val="Arial"/>
      <family val="2"/>
    </font>
    <font>
      <sz val="8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8" fillId="3" borderId="0" applyNumberFormat="0" applyBorder="0" applyAlignment="0" applyProtection="0"/>
    <xf numFmtId="0" fontId="24" fillId="20" borderId="1" applyNumberFormat="0" applyAlignment="0" applyProtection="0"/>
    <xf numFmtId="0" fontId="29" fillId="21" borderId="2" applyNumberFormat="0" applyAlignment="0" applyProtection="0"/>
    <xf numFmtId="164" fontId="22" fillId="0" borderId="0" applyFill="0" applyBorder="0" applyAlignment="0" applyProtection="0"/>
    <xf numFmtId="164" fontId="39" fillId="0" borderId="0" applyFill="0" applyBorder="0" applyAlignment="0" applyProtection="0"/>
    <xf numFmtId="0" fontId="30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26" fillId="0" borderId="3" applyNumberFormat="0" applyFill="0" applyAlignment="0" applyProtection="0"/>
    <xf numFmtId="0" fontId="35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4" fillId="7" borderId="1" applyNumberFormat="0" applyAlignment="0" applyProtection="0"/>
    <xf numFmtId="0" fontId="36" fillId="0" borderId="6" applyNumberFormat="0" applyFill="0" applyAlignment="0" applyProtection="0"/>
    <xf numFmtId="0" fontId="38" fillId="22" borderId="0" applyNumberFormat="0" applyBorder="0" applyAlignment="0" applyProtection="0"/>
    <xf numFmtId="0" fontId="22" fillId="23" borderId="7" applyNumberFormat="0" applyAlignment="0" applyProtection="0"/>
    <xf numFmtId="0" fontId="31" fillId="20" borderId="8" applyNumberFormat="0" applyAlignment="0" applyProtection="0"/>
    <xf numFmtId="0" fontId="25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300">
    <xf numFmtId="0" fontId="0" fillId="0" borderId="0" xfId="0"/>
    <xf numFmtId="165" fontId="0" fillId="0" borderId="0" xfId="0" applyNumberFormat="1"/>
    <xf numFmtId="166" fontId="0" fillId="0" borderId="0" xfId="28" applyNumberFormat="1" applyFont="1" applyFill="1" applyBorder="1" applyAlignment="1" applyProtection="1"/>
    <xf numFmtId="0" fontId="1" fillId="0" borderId="0" xfId="0" applyFont="1"/>
    <xf numFmtId="0" fontId="2" fillId="21" borderId="0" xfId="0" applyFont="1" applyFill="1"/>
    <xf numFmtId="166" fontId="2" fillId="21" borderId="0" xfId="28" applyNumberFormat="1" applyFont="1" applyFill="1" applyBorder="1" applyAlignment="1" applyProtection="1"/>
    <xf numFmtId="165" fontId="0" fillId="21" borderId="0" xfId="0" applyNumberFormat="1" applyFill="1"/>
    <xf numFmtId="165" fontId="3" fillId="0" borderId="0" xfId="0" applyNumberFormat="1" applyFont="1"/>
    <xf numFmtId="165" fontId="4" fillId="0" borderId="0" xfId="0" applyNumberFormat="1" applyFont="1"/>
    <xf numFmtId="0" fontId="0" fillId="21" borderId="0" xfId="0" applyFill="1"/>
    <xf numFmtId="0" fontId="3" fillId="0" borderId="0" xfId="0" applyFont="1" applyAlignment="1">
      <alignment horizontal="center"/>
    </xf>
    <xf numFmtId="166" fontId="3" fillId="0" borderId="0" xfId="28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66" fontId="5" fillId="0" borderId="0" xfId="28" applyNumberFormat="1" applyFont="1" applyFill="1" applyBorder="1" applyAlignment="1" applyProtection="1">
      <alignment horizontal="center"/>
    </xf>
    <xf numFmtId="0" fontId="6" fillId="0" borderId="0" xfId="28" applyNumberFormat="1" applyFont="1" applyFill="1" applyBorder="1" applyAlignment="1" applyProtection="1">
      <alignment horizontal="center"/>
    </xf>
    <xf numFmtId="167" fontId="0" fillId="0" borderId="0" xfId="28" applyNumberFormat="1" applyFont="1" applyFill="1" applyBorder="1" applyAlignment="1" applyProtection="1"/>
    <xf numFmtId="0" fontId="6" fillId="0" borderId="0" xfId="0" applyFont="1" applyAlignment="1">
      <alignment horizontal="center"/>
    </xf>
    <xf numFmtId="166" fontId="7" fillId="0" borderId="0" xfId="28" applyNumberFormat="1" applyFont="1" applyFill="1" applyBorder="1" applyAlignment="1" applyProtection="1"/>
    <xf numFmtId="166" fontId="0" fillId="21" borderId="0" xfId="28" applyNumberFormat="1" applyFont="1" applyFill="1" applyBorder="1" applyAlignment="1" applyProtection="1"/>
    <xf numFmtId="166" fontId="0" fillId="0" borderId="0" xfId="28" applyNumberFormat="1" applyFont="1" applyFill="1" applyBorder="1" applyAlignment="1" applyProtection="1">
      <alignment horizontal="center"/>
    </xf>
    <xf numFmtId="0" fontId="0" fillId="24" borderId="0" xfId="0" applyFill="1"/>
    <xf numFmtId="166" fontId="0" fillId="24" borderId="0" xfId="28" applyNumberFormat="1" applyFont="1" applyFill="1" applyBorder="1" applyAlignment="1" applyProtection="1"/>
    <xf numFmtId="0" fontId="8" fillId="0" borderId="0" xfId="0" applyFont="1"/>
    <xf numFmtId="166" fontId="3" fillId="0" borderId="10" xfId="28" applyNumberFormat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166" fontId="0" fillId="0" borderId="10" xfId="28" applyNumberFormat="1" applyFont="1" applyFill="1" applyBorder="1" applyAlignment="1" applyProtection="1"/>
    <xf numFmtId="0" fontId="0" fillId="0" borderId="10" xfId="0" applyBorder="1"/>
    <xf numFmtId="0" fontId="9" fillId="0" borderId="0" xfId="0" applyFont="1"/>
    <xf numFmtId="0" fontId="3" fillId="0" borderId="11" xfId="0" applyFont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28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6" fontId="11" fillId="0" borderId="0" xfId="28" applyNumberFormat="1" applyFont="1" applyFill="1" applyBorder="1" applyAlignment="1" applyProtection="1"/>
    <xf numFmtId="164" fontId="0" fillId="0" borderId="0" xfId="28" applyFont="1" applyFill="1" applyBorder="1" applyAlignment="1" applyProtection="1"/>
    <xf numFmtId="167" fontId="0" fillId="0" borderId="0" xfId="0" applyNumberFormat="1"/>
    <xf numFmtId="167" fontId="0" fillId="0" borderId="0" xfId="0" applyNumberFormat="1" applyAlignment="1">
      <alignment horizontal="center"/>
    </xf>
    <xf numFmtId="2" fontId="0" fillId="0" borderId="0" xfId="0" applyNumberFormat="1"/>
    <xf numFmtId="0" fontId="12" fillId="0" borderId="0" xfId="0" applyFont="1"/>
    <xf numFmtId="0" fontId="0" fillId="0" borderId="0" xfId="0" applyAlignment="1">
      <alignment horizontal="left"/>
    </xf>
    <xf numFmtId="164" fontId="0" fillId="0" borderId="0" xfId="28" applyFont="1" applyFill="1" applyBorder="1" applyAlignment="1" applyProtection="1">
      <alignment horizontal="center"/>
    </xf>
    <xf numFmtId="164" fontId="0" fillId="22" borderId="0" xfId="28" applyFont="1" applyFill="1" applyBorder="1" applyAlignment="1" applyProtection="1">
      <alignment horizontal="center"/>
    </xf>
    <xf numFmtId="168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25" borderId="0" xfId="0" applyFont="1" applyFill="1" applyAlignment="1">
      <alignment horizontal="center"/>
    </xf>
    <xf numFmtId="0" fontId="13" fillId="25" borderId="0" xfId="0" applyFont="1" applyFill="1"/>
    <xf numFmtId="0" fontId="13" fillId="22" borderId="0" xfId="0" applyFont="1" applyFill="1"/>
    <xf numFmtId="0" fontId="13" fillId="22" borderId="12" xfId="0" applyFont="1" applyFill="1" applyBorder="1"/>
    <xf numFmtId="0" fontId="13" fillId="25" borderId="12" xfId="0" applyFont="1" applyFill="1" applyBorder="1"/>
    <xf numFmtId="0" fontId="15" fillId="25" borderId="0" xfId="0" applyFont="1" applyFill="1" applyAlignment="1">
      <alignment horizontal="center"/>
    </xf>
    <xf numFmtId="0" fontId="16" fillId="25" borderId="0" xfId="0" applyFont="1" applyFill="1"/>
    <xf numFmtId="0" fontId="14" fillId="25" borderId="0" xfId="0" applyFont="1" applyFill="1" applyAlignment="1">
      <alignment horizontal="center"/>
    </xf>
    <xf numFmtId="0" fontId="14" fillId="25" borderId="0" xfId="0" applyFont="1" applyFill="1"/>
    <xf numFmtId="0" fontId="13" fillId="25" borderId="13" xfId="0" applyFont="1" applyFill="1" applyBorder="1"/>
    <xf numFmtId="0" fontId="14" fillId="25" borderId="14" xfId="0" applyFont="1" applyFill="1" applyBorder="1"/>
    <xf numFmtId="0" fontId="13" fillId="20" borderId="15" xfId="0" applyFont="1" applyFill="1" applyBorder="1" applyAlignment="1">
      <alignment horizontal="center"/>
    </xf>
    <xf numFmtId="0" fontId="13" fillId="20" borderId="0" xfId="0" applyFont="1" applyFill="1" applyAlignment="1">
      <alignment horizontal="center"/>
    </xf>
    <xf numFmtId="0" fontId="13" fillId="20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20" borderId="17" xfId="0" applyFont="1" applyFill="1" applyBorder="1" applyAlignment="1">
      <alignment horizontal="center"/>
    </xf>
    <xf numFmtId="0" fontId="13" fillId="20" borderId="18" xfId="0" applyFont="1" applyFill="1" applyBorder="1" applyAlignment="1">
      <alignment horizontal="center"/>
    </xf>
    <xf numFmtId="0" fontId="17" fillId="22" borderId="12" xfId="0" applyFont="1" applyFill="1" applyBorder="1"/>
    <xf numFmtId="0" fontId="13" fillId="25" borderId="10" xfId="0" applyFont="1" applyFill="1" applyBorder="1"/>
    <xf numFmtId="0" fontId="13" fillId="22" borderId="10" xfId="0" applyFont="1" applyFill="1" applyBorder="1"/>
    <xf numFmtId="0" fontId="17" fillId="25" borderId="0" xfId="0" applyFont="1" applyFill="1"/>
    <xf numFmtId="0" fontId="17" fillId="25" borderId="10" xfId="0" applyFont="1" applyFill="1" applyBorder="1"/>
    <xf numFmtId="0" fontId="17" fillId="22" borderId="10" xfId="0" applyFont="1" applyFill="1" applyBorder="1"/>
    <xf numFmtId="0" fontId="17" fillId="22" borderId="0" xfId="0" applyFont="1" applyFill="1"/>
    <xf numFmtId="169" fontId="13" fillId="22" borderId="0" xfId="0" applyNumberFormat="1" applyFont="1" applyFill="1"/>
    <xf numFmtId="0" fontId="14" fillId="22" borderId="0" xfId="0" applyFont="1" applyFill="1"/>
    <xf numFmtId="169" fontId="13" fillId="22" borderId="12" xfId="0" applyNumberFormat="1" applyFont="1" applyFill="1" applyBorder="1"/>
    <xf numFmtId="0" fontId="14" fillId="22" borderId="12" xfId="0" applyFont="1" applyFill="1" applyBorder="1"/>
    <xf numFmtId="169" fontId="13" fillId="25" borderId="10" xfId="0" applyNumberFormat="1" applyFont="1" applyFill="1" applyBorder="1"/>
    <xf numFmtId="0" fontId="14" fillId="25" borderId="10" xfId="0" applyFont="1" applyFill="1" applyBorder="1"/>
    <xf numFmtId="169" fontId="13" fillId="22" borderId="10" xfId="0" applyNumberFormat="1" applyFont="1" applyFill="1" applyBorder="1"/>
    <xf numFmtId="0" fontId="14" fillId="22" borderId="10" xfId="0" applyFont="1" applyFill="1" applyBorder="1"/>
    <xf numFmtId="169" fontId="13" fillId="25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0" fillId="0" borderId="0" xfId="0" applyNumberFormat="1"/>
    <xf numFmtId="1" fontId="0" fillId="0" borderId="0" xfId="28" applyNumberFormat="1" applyFont="1" applyFill="1" applyBorder="1" applyAlignment="1" applyProtection="1">
      <alignment horizontal="center"/>
    </xf>
    <xf numFmtId="0" fontId="18" fillId="0" borderId="0" xfId="0" applyFont="1"/>
    <xf numFmtId="1" fontId="3" fillId="0" borderId="0" xfId="28" applyNumberFormat="1" applyFont="1" applyFill="1" applyBorder="1" applyAlignment="1" applyProtection="1">
      <alignment horizontal="center"/>
    </xf>
    <xf numFmtId="166" fontId="7" fillId="0" borderId="0" xfId="28" applyNumberFormat="1" applyFont="1" applyFill="1" applyBorder="1" applyAlignment="1" applyProtection="1">
      <alignment horizontal="left"/>
    </xf>
    <xf numFmtId="0" fontId="19" fillId="0" borderId="0" xfId="0" applyFont="1"/>
    <xf numFmtId="2" fontId="3" fillId="0" borderId="0" xfId="0" applyNumberFormat="1" applyFont="1"/>
    <xf numFmtId="0" fontId="5" fillId="0" borderId="0" xfId="0" applyFont="1"/>
    <xf numFmtId="2" fontId="0" fillId="0" borderId="0" xfId="0" applyNumberFormat="1" applyAlignment="1">
      <alignment horizontal="center"/>
    </xf>
    <xf numFmtId="166" fontId="0" fillId="0" borderId="0" xfId="0" applyNumberFormat="1"/>
    <xf numFmtId="0" fontId="0" fillId="10" borderId="0" xfId="0" applyFill="1"/>
    <xf numFmtId="0" fontId="3" fillId="10" borderId="0" xfId="0" applyFont="1" applyFill="1"/>
    <xf numFmtId="0" fontId="0" fillId="10" borderId="0" xfId="0" applyFill="1" applyAlignment="1">
      <alignment horizontal="center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10" borderId="0" xfId="28" applyFont="1" applyFill="1" applyBorder="1" applyAlignment="1" applyProtection="1"/>
    <xf numFmtId="164" fontId="19" fillId="0" borderId="0" xfId="28" applyFont="1" applyFill="1" applyBorder="1" applyAlignment="1" applyProtection="1"/>
    <xf numFmtId="166" fontId="19" fillId="0" borderId="0" xfId="28" applyNumberFormat="1" applyFont="1" applyFill="1" applyBorder="1" applyAlignment="1" applyProtection="1"/>
    <xf numFmtId="164" fontId="6" fillId="0" borderId="0" xfId="28" applyFont="1" applyFill="1" applyBorder="1" applyAlignment="1" applyProtection="1"/>
    <xf numFmtId="164" fontId="5" fillId="0" borderId="0" xfId="28" applyFont="1" applyFill="1" applyBorder="1" applyAlignment="1" applyProtection="1">
      <alignment horizontal="center"/>
    </xf>
    <xf numFmtId="2" fontId="0" fillId="0" borderId="0" xfId="28" applyNumberFormat="1" applyFont="1" applyFill="1" applyBorder="1" applyAlignment="1" applyProtection="1">
      <alignment horizontal="center"/>
    </xf>
    <xf numFmtId="164" fontId="3" fillId="0" borderId="0" xfId="28" applyFont="1" applyFill="1" applyBorder="1" applyAlignment="1" applyProtection="1"/>
    <xf numFmtId="166" fontId="3" fillId="0" borderId="0" xfId="28" applyNumberFormat="1" applyFont="1" applyFill="1" applyBorder="1" applyAlignment="1" applyProtection="1"/>
    <xf numFmtId="0" fontId="0" fillId="26" borderId="0" xfId="0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0" fillId="0" borderId="0" xfId="0" applyFont="1"/>
    <xf numFmtId="2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2" fontId="40" fillId="0" borderId="0" xfId="0" applyNumberFormat="1" applyFont="1"/>
    <xf numFmtId="1" fontId="40" fillId="0" borderId="0" xfId="0" applyNumberFormat="1" applyFont="1"/>
    <xf numFmtId="0" fontId="41" fillId="0" borderId="0" xfId="0" applyFont="1" applyAlignment="1">
      <alignment horizontal="left"/>
    </xf>
    <xf numFmtId="0" fontId="13" fillId="26" borderId="0" xfId="0" applyFont="1" applyFill="1"/>
    <xf numFmtId="0" fontId="13" fillId="25" borderId="22" xfId="0" applyFont="1" applyFill="1" applyBorder="1"/>
    <xf numFmtId="0" fontId="43" fillId="25" borderId="0" xfId="0" applyFont="1" applyFill="1"/>
    <xf numFmtId="0" fontId="43" fillId="0" borderId="0" xfId="0" applyFont="1"/>
    <xf numFmtId="0" fontId="44" fillId="25" borderId="0" xfId="0" applyFont="1" applyFill="1" applyAlignment="1">
      <alignment horizontal="left"/>
    </xf>
    <xf numFmtId="0" fontId="44" fillId="25" borderId="0" xfId="0" applyFont="1" applyFill="1" applyAlignment="1">
      <alignment horizontal="center"/>
    </xf>
    <xf numFmtId="0" fontId="44" fillId="22" borderId="0" xfId="0" applyFont="1" applyFill="1"/>
    <xf numFmtId="0" fontId="43" fillId="22" borderId="12" xfId="0" applyFont="1" applyFill="1" applyBorder="1"/>
    <xf numFmtId="0" fontId="44" fillId="25" borderId="0" xfId="0" applyFont="1" applyFill="1"/>
    <xf numFmtId="0" fontId="43" fillId="25" borderId="10" xfId="0" applyFont="1" applyFill="1" applyBorder="1"/>
    <xf numFmtId="0" fontId="43" fillId="22" borderId="10" xfId="0" applyFont="1" applyFill="1" applyBorder="1"/>
    <xf numFmtId="0" fontId="44" fillId="25" borderId="10" xfId="0" applyFont="1" applyFill="1" applyBorder="1"/>
    <xf numFmtId="0" fontId="44" fillId="22" borderId="10" xfId="0" applyFont="1" applyFill="1" applyBorder="1"/>
    <xf numFmtId="0" fontId="44" fillId="0" borderId="0" xfId="0" applyFont="1" applyAlignment="1">
      <alignment horizontal="center"/>
    </xf>
    <xf numFmtId="0" fontId="45" fillId="25" borderId="0" xfId="0" applyFont="1" applyFill="1" applyAlignment="1">
      <alignment horizontal="center"/>
    </xf>
    <xf numFmtId="0" fontId="45" fillId="25" borderId="0" xfId="0" applyFont="1" applyFill="1"/>
    <xf numFmtId="0" fontId="41" fillId="0" borderId="0" xfId="0" applyFont="1"/>
    <xf numFmtId="0" fontId="40" fillId="0" borderId="12" xfId="0" applyFont="1" applyBorder="1"/>
    <xf numFmtId="0" fontId="40" fillId="0" borderId="10" xfId="0" applyFont="1" applyBorder="1"/>
    <xf numFmtId="0" fontId="41" fillId="0" borderId="10" xfId="0" applyFont="1" applyBorder="1"/>
    <xf numFmtId="0" fontId="41" fillId="0" borderId="0" xfId="0" applyFont="1" applyAlignment="1">
      <alignment horizontal="center"/>
    </xf>
    <xf numFmtId="0" fontId="0" fillId="27" borderId="0" xfId="0" applyFill="1"/>
    <xf numFmtId="166" fontId="0" fillId="27" borderId="0" xfId="28" applyNumberFormat="1" applyFont="1" applyFill="1" applyBorder="1" applyAlignment="1" applyProtection="1"/>
    <xf numFmtId="2" fontId="3" fillId="0" borderId="18" xfId="0" applyNumberFormat="1" applyFont="1" applyBorder="1"/>
    <xf numFmtId="0" fontId="44" fillId="25" borderId="13" xfId="0" applyFont="1" applyFill="1" applyBorder="1"/>
    <xf numFmtId="169" fontId="13" fillId="25" borderId="13" xfId="0" applyNumberFormat="1" applyFont="1" applyFill="1" applyBorder="1"/>
    <xf numFmtId="0" fontId="14" fillId="25" borderId="13" xfId="0" applyFont="1" applyFill="1" applyBorder="1"/>
    <xf numFmtId="0" fontId="17" fillId="25" borderId="13" xfId="0" applyFont="1" applyFill="1" applyBorder="1"/>
    <xf numFmtId="0" fontId="13" fillId="20" borderId="23" xfId="0" applyFont="1" applyFill="1" applyBorder="1" applyAlignment="1">
      <alignment horizontal="center"/>
    </xf>
    <xf numFmtId="0" fontId="13" fillId="22" borderId="22" xfId="0" applyFont="1" applyFill="1" applyBorder="1"/>
    <xf numFmtId="0" fontId="13" fillId="22" borderId="13" xfId="0" applyFont="1" applyFill="1" applyBorder="1"/>
    <xf numFmtId="0" fontId="13" fillId="22" borderId="21" xfId="0" applyFont="1" applyFill="1" applyBorder="1"/>
    <xf numFmtId="0" fontId="44" fillId="26" borderId="0" xfId="0" applyFont="1" applyFill="1"/>
    <xf numFmtId="0" fontId="41" fillId="26" borderId="0" xfId="0" applyFont="1" applyFill="1"/>
    <xf numFmtId="0" fontId="44" fillId="26" borderId="10" xfId="0" applyFont="1" applyFill="1" applyBorder="1"/>
    <xf numFmtId="0" fontId="41" fillId="26" borderId="10" xfId="0" applyFont="1" applyFill="1" applyBorder="1"/>
    <xf numFmtId="0" fontId="13" fillId="26" borderId="12" xfId="0" applyFont="1" applyFill="1" applyBorder="1"/>
    <xf numFmtId="169" fontId="13" fillId="26" borderId="0" xfId="0" applyNumberFormat="1" applyFont="1" applyFill="1"/>
    <xf numFmtId="0" fontId="14" fillId="26" borderId="0" xfId="0" applyFont="1" applyFill="1"/>
    <xf numFmtId="0" fontId="13" fillId="26" borderId="10" xfId="0" applyFont="1" applyFill="1" applyBorder="1"/>
    <xf numFmtId="169" fontId="13" fillId="26" borderId="10" xfId="0" applyNumberFormat="1" applyFont="1" applyFill="1" applyBorder="1"/>
    <xf numFmtId="0" fontId="14" fillId="26" borderId="10" xfId="0" applyFont="1" applyFill="1" applyBorder="1"/>
    <xf numFmtId="0" fontId="17" fillId="26" borderId="0" xfId="0" applyFont="1" applyFill="1"/>
    <xf numFmtId="0" fontId="17" fillId="26" borderId="10" xfId="0" applyFont="1" applyFill="1" applyBorder="1"/>
    <xf numFmtId="0" fontId="17" fillId="0" borderId="0" xfId="0" applyFont="1"/>
    <xf numFmtId="0" fontId="17" fillId="0" borderId="10" xfId="0" applyFont="1" applyBorder="1"/>
    <xf numFmtId="169" fontId="13" fillId="22" borderId="13" xfId="0" applyNumberFormat="1" applyFont="1" applyFill="1" applyBorder="1"/>
    <xf numFmtId="0" fontId="14" fillId="22" borderId="13" xfId="0" applyFont="1" applyFill="1" applyBorder="1"/>
    <xf numFmtId="0" fontId="44" fillId="0" borderId="0" xfId="0" applyFont="1"/>
    <xf numFmtId="0" fontId="43" fillId="0" borderId="10" xfId="0" applyFont="1" applyBorder="1"/>
    <xf numFmtId="0" fontId="13" fillId="0" borderId="12" xfId="0" applyFont="1" applyBorder="1"/>
    <xf numFmtId="169" fontId="13" fillId="0" borderId="0" xfId="0" applyNumberFormat="1" applyFont="1"/>
    <xf numFmtId="0" fontId="14" fillId="0" borderId="0" xfId="0" applyFont="1"/>
    <xf numFmtId="0" fontId="13" fillId="0" borderId="10" xfId="0" applyFont="1" applyBorder="1"/>
    <xf numFmtId="169" fontId="13" fillId="0" borderId="10" xfId="0" applyNumberFormat="1" applyFont="1" applyBorder="1"/>
    <xf numFmtId="0" fontId="14" fillId="0" borderId="10" xfId="0" applyFont="1" applyBorder="1"/>
    <xf numFmtId="170" fontId="40" fillId="0" borderId="0" xfId="0" applyNumberFormat="1" applyFont="1"/>
    <xf numFmtId="166" fontId="40" fillId="0" borderId="0" xfId="28" applyNumberFormat="1" applyFont="1" applyFill="1" applyBorder="1" applyAlignment="1" applyProtection="1"/>
    <xf numFmtId="167" fontId="40" fillId="0" borderId="0" xfId="28" applyNumberFormat="1" applyFont="1" applyFill="1" applyBorder="1" applyAlignment="1" applyProtection="1"/>
    <xf numFmtId="0" fontId="40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164" fontId="0" fillId="10" borderId="0" xfId="28" applyFont="1" applyFill="1" applyBorder="1" applyAlignment="1" applyProtection="1">
      <alignment horizontal="center"/>
    </xf>
    <xf numFmtId="171" fontId="22" fillId="0" borderId="0" xfId="0" applyNumberFormat="1" applyFont="1" applyAlignment="1">
      <alignment horizontal="right" vertical="center"/>
    </xf>
    <xf numFmtId="166" fontId="0" fillId="26" borderId="0" xfId="28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71" fontId="0" fillId="0" borderId="0" xfId="0" applyNumberFormat="1" applyAlignment="1">
      <alignment horizontal="right"/>
    </xf>
    <xf numFmtId="171" fontId="7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0" fillId="26" borderId="0" xfId="0" applyFill="1" applyAlignment="1">
      <alignment horizontal="right"/>
    </xf>
    <xf numFmtId="0" fontId="46" fillId="0" borderId="0" xfId="0" applyFont="1"/>
    <xf numFmtId="2" fontId="41" fillId="0" borderId="0" xfId="0" applyNumberFormat="1" applyFont="1"/>
    <xf numFmtId="0" fontId="41" fillId="0" borderId="12" xfId="0" applyFont="1" applyBorder="1"/>
    <xf numFmtId="0" fontId="44" fillId="25" borderId="12" xfId="0" applyFont="1" applyFill="1" applyBorder="1"/>
    <xf numFmtId="0" fontId="13" fillId="25" borderId="19" xfId="0" applyFont="1" applyFill="1" applyBorder="1"/>
    <xf numFmtId="0" fontId="17" fillId="25" borderId="12" xfId="0" applyFont="1" applyFill="1" applyBorder="1"/>
    <xf numFmtId="166" fontId="22" fillId="0" borderId="0" xfId="28" applyNumberFormat="1" applyFill="1" applyBorder="1" applyAlignment="1" applyProtection="1"/>
    <xf numFmtId="171" fontId="22" fillId="0" borderId="0" xfId="0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13" fillId="25" borderId="24" xfId="0" applyFont="1" applyFill="1" applyBorder="1"/>
    <xf numFmtId="166" fontId="44" fillId="28" borderId="0" xfId="28" applyNumberFormat="1" applyFont="1" applyFill="1" applyBorder="1" applyAlignment="1" applyProtection="1"/>
    <xf numFmtId="164" fontId="22" fillId="29" borderId="0" xfId="28" applyFill="1" applyBorder="1" applyAlignment="1" applyProtection="1">
      <alignment horizontal="center"/>
    </xf>
    <xf numFmtId="166" fontId="43" fillId="0" borderId="0" xfId="28" applyNumberFormat="1" applyFont="1" applyFill="1" applyBorder="1" applyAlignment="1" applyProtection="1"/>
    <xf numFmtId="166" fontId="40" fillId="0" borderId="0" xfId="28" applyNumberFormat="1" applyFont="1" applyFill="1" applyBorder="1" applyAlignment="1" applyProtection="1">
      <alignment horizontal="center"/>
    </xf>
    <xf numFmtId="167" fontId="40" fillId="0" borderId="0" xfId="28" applyNumberFormat="1" applyFont="1" applyFill="1" applyBorder="1" applyAlignment="1" applyProtection="1">
      <alignment horizontal="center"/>
    </xf>
    <xf numFmtId="164" fontId="40" fillId="0" borderId="0" xfId="28" applyFont="1" applyFill="1" applyBorder="1" applyAlignment="1" applyProtection="1"/>
    <xf numFmtId="164" fontId="40" fillId="0" borderId="0" xfId="28" applyFont="1" applyFill="1" applyBorder="1" applyAlignment="1" applyProtection="1">
      <alignment horizontal="center"/>
    </xf>
    <xf numFmtId="0" fontId="40" fillId="0" borderId="0" xfId="0" applyFont="1" applyAlignment="1">
      <alignment horizontal="left"/>
    </xf>
    <xf numFmtId="1" fontId="0" fillId="26" borderId="0" xfId="28" applyNumberFormat="1" applyFont="1" applyFill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166" fontId="3" fillId="0" borderId="12" xfId="28" applyNumberFormat="1" applyFont="1" applyFill="1" applyBorder="1" applyAlignment="1" applyProtection="1">
      <alignment horizontal="center"/>
    </xf>
    <xf numFmtId="0" fontId="44" fillId="25" borderId="12" xfId="0" applyFont="1" applyFill="1" applyBorder="1" applyAlignment="1">
      <alignment horizontal="center" vertical="center"/>
    </xf>
    <xf numFmtId="0" fontId="42" fillId="29" borderId="0" xfId="0" applyFont="1" applyFill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3" fillId="29" borderId="0" xfId="0" applyFont="1" applyFill="1"/>
    <xf numFmtId="0" fontId="43" fillId="29" borderId="0" xfId="0" applyFont="1" applyFill="1" applyAlignment="1">
      <alignment horizontal="right"/>
    </xf>
    <xf numFmtId="169" fontId="43" fillId="0" borderId="0" xfId="0" applyNumberFormat="1" applyFont="1"/>
    <xf numFmtId="0" fontId="45" fillId="25" borderId="13" xfId="0" applyFont="1" applyFill="1" applyBorder="1"/>
    <xf numFmtId="0" fontId="44" fillId="0" borderId="12" xfId="0" applyFont="1" applyBorder="1" applyAlignment="1">
      <alignment wrapText="1"/>
    </xf>
    <xf numFmtId="0" fontId="45" fillId="25" borderId="12" xfId="0" applyFont="1" applyFill="1" applyBorder="1"/>
    <xf numFmtId="0" fontId="0" fillId="26" borderId="0" xfId="0" applyFill="1"/>
    <xf numFmtId="0" fontId="5" fillId="0" borderId="18" xfId="0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2" fillId="30" borderId="0" xfId="0" applyFont="1" applyFill="1" applyAlignment="1">
      <alignment horizontal="center"/>
    </xf>
    <xf numFmtId="1" fontId="22" fillId="30" borderId="18" xfId="0" applyNumberFormat="1" applyFont="1" applyFill="1" applyBorder="1" applyAlignment="1">
      <alignment horizontal="center"/>
    </xf>
    <xf numFmtId="0" fontId="22" fillId="30" borderId="18" xfId="0" applyFont="1" applyFill="1" applyBorder="1" applyAlignment="1">
      <alignment horizontal="center"/>
    </xf>
    <xf numFmtId="0" fontId="22" fillId="31" borderId="0" xfId="0" applyFont="1" applyFill="1" applyAlignment="1">
      <alignment horizontal="center"/>
    </xf>
    <xf numFmtId="1" fontId="22" fillId="31" borderId="18" xfId="0" applyNumberFormat="1" applyFont="1" applyFill="1" applyBorder="1" applyAlignment="1">
      <alignment horizontal="center"/>
    </xf>
    <xf numFmtId="0" fontId="22" fillId="31" borderId="18" xfId="0" applyFont="1" applyFill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" fontId="22" fillId="30" borderId="16" xfId="0" applyNumberFormat="1" applyFont="1" applyFill="1" applyBorder="1" applyAlignment="1">
      <alignment horizontal="center"/>
    </xf>
    <xf numFmtId="1" fontId="22" fillId="0" borderId="16" xfId="0" applyNumberFormat="1" applyFont="1" applyBorder="1" applyAlignment="1">
      <alignment horizontal="center"/>
    </xf>
    <xf numFmtId="1" fontId="22" fillId="31" borderId="16" xfId="0" applyNumberFormat="1" applyFont="1" applyFill="1" applyBorder="1" applyAlignment="1">
      <alignment horizontal="center"/>
    </xf>
    <xf numFmtId="0" fontId="0" fillId="0" borderId="25" xfId="0" applyBorder="1"/>
    <xf numFmtId="1" fontId="22" fillId="30" borderId="26" xfId="0" applyNumberFormat="1" applyFont="1" applyFill="1" applyBorder="1" applyAlignment="1">
      <alignment horizontal="center"/>
    </xf>
    <xf numFmtId="1" fontId="22" fillId="0" borderId="26" xfId="0" applyNumberFormat="1" applyFont="1" applyBorder="1" applyAlignment="1">
      <alignment horizontal="center"/>
    </xf>
    <xf numFmtId="1" fontId="22" fillId="31" borderId="26" xfId="0" applyNumberFormat="1" applyFont="1" applyFill="1" applyBorder="1" applyAlignment="1">
      <alignment horizontal="center"/>
    </xf>
    <xf numFmtId="1" fontId="22" fillId="0" borderId="24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1" fontId="22" fillId="0" borderId="27" xfId="0" applyNumberFormat="1" applyFont="1" applyBorder="1" applyAlignment="1">
      <alignment horizontal="center"/>
    </xf>
    <xf numFmtId="0" fontId="3" fillId="31" borderId="0" xfId="0" applyFont="1" applyFill="1" applyAlignment="1">
      <alignment horizontal="left"/>
    </xf>
    <xf numFmtId="0" fontId="3" fillId="30" borderId="0" xfId="0" applyFont="1" applyFill="1" applyAlignment="1">
      <alignment horizontal="left"/>
    </xf>
    <xf numFmtId="0" fontId="44" fillId="25" borderId="12" xfId="0" applyFont="1" applyFill="1" applyBorder="1" applyAlignment="1">
      <alignment wrapText="1"/>
    </xf>
    <xf numFmtId="166" fontId="0" fillId="0" borderId="12" xfId="28" applyNumberFormat="1" applyFont="1" applyFill="1" applyBorder="1" applyAlignment="1" applyProtection="1"/>
    <xf numFmtId="0" fontId="3" fillId="28" borderId="0" xfId="0" applyFont="1" applyFill="1" applyAlignment="1">
      <alignment horizontal="left"/>
    </xf>
    <xf numFmtId="1" fontId="22" fillId="28" borderId="16" xfId="0" applyNumberFormat="1" applyFont="1" applyFill="1" applyBorder="1" applyAlignment="1">
      <alignment horizontal="center"/>
    </xf>
    <xf numFmtId="0" fontId="22" fillId="28" borderId="0" xfId="0" applyFont="1" applyFill="1" applyAlignment="1">
      <alignment horizontal="center"/>
    </xf>
    <xf numFmtId="1" fontId="22" fillId="28" borderId="18" xfId="0" applyNumberFormat="1" applyFont="1" applyFill="1" applyBorder="1" applyAlignment="1">
      <alignment horizontal="center"/>
    </xf>
    <xf numFmtId="0" fontId="22" fillId="28" borderId="18" xfId="0" applyFont="1" applyFill="1" applyBorder="1" applyAlignment="1">
      <alignment horizontal="center"/>
    </xf>
    <xf numFmtId="1" fontId="22" fillId="28" borderId="26" xfId="0" applyNumberFormat="1" applyFont="1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0" xfId="0" applyFill="1"/>
    <xf numFmtId="166" fontId="0" fillId="28" borderId="0" xfId="28" applyNumberFormat="1" applyFont="1" applyFill="1" applyBorder="1" applyAlignment="1" applyProtection="1">
      <alignment horizontal="center"/>
    </xf>
    <xf numFmtId="2" fontId="0" fillId="28" borderId="0" xfId="0" applyNumberFormat="1" applyFill="1" applyAlignment="1">
      <alignment horizontal="center"/>
    </xf>
    <xf numFmtId="0" fontId="0" fillId="30" borderId="0" xfId="0" applyFill="1" applyAlignment="1">
      <alignment horizontal="center"/>
    </xf>
    <xf numFmtId="0" fontId="0" fillId="30" borderId="0" xfId="0" applyFill="1"/>
    <xf numFmtId="166" fontId="0" fillId="30" borderId="0" xfId="28" applyNumberFormat="1" applyFont="1" applyFill="1" applyBorder="1" applyAlignment="1" applyProtection="1">
      <alignment horizontal="center"/>
    </xf>
    <xf numFmtId="2" fontId="0" fillId="30" borderId="0" xfId="0" applyNumberFormat="1" applyFill="1" applyAlignment="1">
      <alignment horizontal="center"/>
    </xf>
    <xf numFmtId="0" fontId="0" fillId="31" borderId="0" xfId="0" applyFill="1" applyAlignment="1">
      <alignment horizontal="center"/>
    </xf>
    <xf numFmtId="0" fontId="0" fillId="31" borderId="0" xfId="0" applyFill="1"/>
    <xf numFmtId="166" fontId="0" fillId="31" borderId="0" xfId="28" applyNumberFormat="1" applyFont="1" applyFill="1" applyBorder="1" applyAlignment="1" applyProtection="1">
      <alignment horizontal="center"/>
    </xf>
    <xf numFmtId="2" fontId="0" fillId="31" borderId="0" xfId="0" applyNumberForma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3" fillId="28" borderId="0" xfId="0" applyFont="1" applyFill="1" applyAlignment="1">
      <alignment horizontal="center"/>
    </xf>
    <xf numFmtId="0" fontId="3" fillId="28" borderId="0" xfId="0" applyFont="1" applyFill="1"/>
    <xf numFmtId="0" fontId="3" fillId="28" borderId="0" xfId="0" applyFont="1" applyFill="1" applyAlignment="1">
      <alignment horizontal="right"/>
    </xf>
    <xf numFmtId="0" fontId="20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40" fillId="0" borderId="0" xfId="28" applyFont="1" applyFill="1" applyBorder="1" applyAlignment="1" applyProtection="1">
      <alignment horizontal="center"/>
    </xf>
    <xf numFmtId="0" fontId="40" fillId="0" borderId="0" xfId="0" applyFont="1" applyAlignment="1">
      <alignment horizontal="center"/>
    </xf>
    <xf numFmtId="0" fontId="45" fillId="25" borderId="21" xfId="0" applyFont="1" applyFill="1" applyBorder="1" applyAlignment="1">
      <alignment horizontal="center" vertical="center"/>
    </xf>
    <xf numFmtId="0" fontId="45" fillId="25" borderId="19" xfId="0" applyFont="1" applyFill="1" applyBorder="1" applyAlignment="1">
      <alignment horizontal="center" vertical="center"/>
    </xf>
    <xf numFmtId="0" fontId="14" fillId="25" borderId="20" xfId="0" applyFont="1" applyFill="1" applyBorder="1" applyAlignment="1">
      <alignment horizontal="center"/>
    </xf>
    <xf numFmtId="0" fontId="45" fillId="22" borderId="21" xfId="0" applyFont="1" applyFill="1" applyBorder="1" applyAlignment="1">
      <alignment horizontal="center" vertical="center"/>
    </xf>
    <xf numFmtId="0" fontId="45" fillId="22" borderId="19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/>
    </xf>
    <xf numFmtId="0" fontId="45" fillId="26" borderId="19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166" fontId="43" fillId="0" borderId="0" xfId="28" applyNumberFormat="1" applyFont="1" applyFill="1" applyBorder="1" applyAlignment="1" applyProtection="1">
      <alignment horizontal="center"/>
    </xf>
    <xf numFmtId="170" fontId="43" fillId="0" borderId="0" xfId="0" applyNumberFormat="1" applyFont="1"/>
    <xf numFmtId="164" fontId="40" fillId="0" borderId="0" xfId="0" applyNumberFormat="1" applyFont="1" applyAlignment="1">
      <alignment horizontal="center"/>
    </xf>
    <xf numFmtId="166" fontId="43" fillId="0" borderId="18" xfId="28" applyNumberFormat="1" applyFont="1" applyFill="1" applyBorder="1" applyAlignment="1" applyProtection="1">
      <alignment horizontal="center"/>
    </xf>
    <xf numFmtId="166" fontId="43" fillId="0" borderId="18" xfId="28" applyNumberFormat="1" applyFont="1" applyFill="1" applyBorder="1" applyAlignment="1" applyProtection="1"/>
    <xf numFmtId="0" fontId="40" fillId="0" borderId="13" xfId="0" applyFont="1" applyBorder="1"/>
    <xf numFmtId="0" fontId="43" fillId="0" borderId="16" xfId="0" applyFont="1" applyBorder="1"/>
    <xf numFmtId="0" fontId="44" fillId="0" borderId="16" xfId="0" applyFont="1" applyBorder="1" applyAlignment="1">
      <alignment horizontal="center"/>
    </xf>
    <xf numFmtId="166" fontId="40" fillId="0" borderId="13" xfId="28" applyNumberFormat="1" applyFont="1" applyFill="1" applyBorder="1" applyAlignment="1" applyProtection="1">
      <alignment horizontal="center"/>
    </xf>
    <xf numFmtId="167" fontId="40" fillId="0" borderId="13" xfId="28" applyNumberFormat="1" applyFont="1" applyFill="1" applyBorder="1" applyAlignment="1" applyProtection="1">
      <alignment horizontal="center"/>
    </xf>
    <xf numFmtId="164" fontId="40" fillId="0" borderId="13" xfId="0" applyNumberFormat="1" applyFont="1" applyBorder="1" applyAlignment="1">
      <alignment horizontal="center"/>
    </xf>
    <xf numFmtId="164" fontId="40" fillId="0" borderId="13" xfId="28" applyFont="1" applyFill="1" applyBorder="1" applyAlignment="1" applyProtection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Standings</a:t>
            </a:r>
          </a:p>
        </c:rich>
      </c:tx>
      <c:layout>
        <c:manualLayout>
          <c:xMode val="edge"/>
          <c:yMode val="edge"/>
          <c:x val="0.37003869975957887"/>
          <c:y val="3.3248887367339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52654877781509E-2"/>
          <c:y val="0.21995505229762477"/>
          <c:w val="0.88423354195162995"/>
          <c:h val="0.501292909887609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Hacker_Cup_Standings!$B$46:$B$61</c:f>
              <c:strCache>
                <c:ptCount val="16"/>
                <c:pt idx="0">
                  <c:v>Dan P</c:v>
                </c:pt>
                <c:pt idx="1">
                  <c:v>Dan F</c:v>
                </c:pt>
                <c:pt idx="2">
                  <c:v>Jim</c:v>
                </c:pt>
                <c:pt idx="3">
                  <c:v>Dave</c:v>
                </c:pt>
                <c:pt idx="4">
                  <c:v>Andy</c:v>
                </c:pt>
                <c:pt idx="5">
                  <c:v>Mark</c:v>
                </c:pt>
                <c:pt idx="6">
                  <c:v>Tim</c:v>
                </c:pt>
                <c:pt idx="7">
                  <c:v>Matt</c:v>
                </c:pt>
                <c:pt idx="8">
                  <c:v>Gloria</c:v>
                </c:pt>
                <c:pt idx="9">
                  <c:v>Tom</c:v>
                </c:pt>
                <c:pt idx="10">
                  <c:v>Bette</c:v>
                </c:pt>
                <c:pt idx="11">
                  <c:v>Bob</c:v>
                </c:pt>
                <c:pt idx="12">
                  <c:v>Brian</c:v>
                </c:pt>
                <c:pt idx="13">
                  <c:v>Pete</c:v>
                </c:pt>
                <c:pt idx="14">
                  <c:v>Sue</c:v>
                </c:pt>
                <c:pt idx="15">
                  <c:v>Marty</c:v>
                </c:pt>
              </c:strCache>
            </c:strRef>
          </c:cat>
          <c:val>
            <c:numRef>
              <c:f>Hacker_Cup_Standings!$D$46:$D$61</c:f>
              <c:numCache>
                <c:formatCode>0.0</c:formatCode>
                <c:ptCount val="16"/>
                <c:pt idx="0">
                  <c:v>17700</c:v>
                </c:pt>
                <c:pt idx="1">
                  <c:v>17050</c:v>
                </c:pt>
                <c:pt idx="2">
                  <c:v>15422.5</c:v>
                </c:pt>
                <c:pt idx="3">
                  <c:v>13075.033333333333</c:v>
                </c:pt>
                <c:pt idx="4">
                  <c:v>12825.033333333333</c:v>
                </c:pt>
                <c:pt idx="5">
                  <c:v>11435</c:v>
                </c:pt>
                <c:pt idx="6">
                  <c:v>10950</c:v>
                </c:pt>
                <c:pt idx="7">
                  <c:v>10325</c:v>
                </c:pt>
                <c:pt idx="8">
                  <c:v>10300</c:v>
                </c:pt>
                <c:pt idx="9">
                  <c:v>8943.3333333333321</c:v>
                </c:pt>
                <c:pt idx="10">
                  <c:v>8737.5</c:v>
                </c:pt>
                <c:pt idx="11">
                  <c:v>8675</c:v>
                </c:pt>
                <c:pt idx="12">
                  <c:v>7810</c:v>
                </c:pt>
                <c:pt idx="13">
                  <c:v>5212.5</c:v>
                </c:pt>
                <c:pt idx="14">
                  <c:v>3989.2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0-430B-8F4C-E18F0CBB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20488"/>
        <c:axId val="1"/>
      </c:barChart>
      <c:catAx>
        <c:axId val="3585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layout>
            <c:manualLayout>
              <c:xMode val="edge"/>
              <c:yMode val="edge"/>
              <c:x val="0.50965456219221172"/>
              <c:y val="0.88493545723664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layout>
            <c:manualLayout>
              <c:xMode val="edge"/>
              <c:yMode val="edge"/>
              <c:x val="1.0215783186012078E-2"/>
              <c:y val="0.393872901437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20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Playoffs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Hacker_Cup_Standings!$B$3:$B$18</c:f>
              <c:strCache>
                <c:ptCount val="16"/>
                <c:pt idx="0">
                  <c:v>Brian</c:v>
                </c:pt>
                <c:pt idx="1">
                  <c:v>Dan P</c:v>
                </c:pt>
                <c:pt idx="2">
                  <c:v>Andy</c:v>
                </c:pt>
                <c:pt idx="3">
                  <c:v>Bette</c:v>
                </c:pt>
                <c:pt idx="4">
                  <c:v>Jim</c:v>
                </c:pt>
                <c:pt idx="5">
                  <c:v>Tom</c:v>
                </c:pt>
                <c:pt idx="6">
                  <c:v>Dave</c:v>
                </c:pt>
                <c:pt idx="7">
                  <c:v>Tim</c:v>
                </c:pt>
                <c:pt idx="8">
                  <c:v>Gloria</c:v>
                </c:pt>
                <c:pt idx="9">
                  <c:v>Dan F</c:v>
                </c:pt>
                <c:pt idx="10">
                  <c:v>Mark</c:v>
                </c:pt>
                <c:pt idx="11">
                  <c:v>Bob</c:v>
                </c:pt>
                <c:pt idx="12">
                  <c:v>Pete</c:v>
                </c:pt>
                <c:pt idx="13">
                  <c:v>Sue</c:v>
                </c:pt>
                <c:pt idx="14">
                  <c:v>Matt</c:v>
                </c:pt>
                <c:pt idx="15">
                  <c:v>Marty</c:v>
                </c:pt>
              </c:strCache>
            </c:strRef>
          </c:cat>
          <c:val>
            <c:numRef>
              <c:f>Hacker_Cup_Standings!$D$3:$D$18</c:f>
              <c:numCache>
                <c:formatCode>General</c:formatCode>
                <c:ptCount val="16"/>
                <c:pt idx="0">
                  <c:v>7600</c:v>
                </c:pt>
                <c:pt idx="1">
                  <c:v>6650</c:v>
                </c:pt>
                <c:pt idx="2">
                  <c:v>6400</c:v>
                </c:pt>
                <c:pt idx="3">
                  <c:v>6200</c:v>
                </c:pt>
                <c:pt idx="4">
                  <c:v>5950</c:v>
                </c:pt>
                <c:pt idx="5">
                  <c:v>5750</c:v>
                </c:pt>
                <c:pt idx="6">
                  <c:v>5650</c:v>
                </c:pt>
                <c:pt idx="7">
                  <c:v>5450</c:v>
                </c:pt>
                <c:pt idx="8">
                  <c:v>5350</c:v>
                </c:pt>
                <c:pt idx="9">
                  <c:v>3800</c:v>
                </c:pt>
                <c:pt idx="10">
                  <c:v>3200</c:v>
                </c:pt>
                <c:pt idx="11">
                  <c:v>2725</c:v>
                </c:pt>
                <c:pt idx="12">
                  <c:v>1775</c:v>
                </c:pt>
                <c:pt idx="13">
                  <c:v>1675</c:v>
                </c:pt>
                <c:pt idx="14">
                  <c:v>700</c:v>
                </c:pt>
                <c:pt idx="1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AAF-87D4-DEBCC7E3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12288"/>
        <c:axId val="1"/>
      </c:barChart>
      <c:catAx>
        <c:axId val="35851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1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316620</xdr:colOff>
      <xdr:row>10</xdr:row>
      <xdr:rowOff>89985</xdr:rowOff>
    </xdr:from>
    <xdr:to>
      <xdr:col>5</xdr:col>
      <xdr:colOff>343980</xdr:colOff>
      <xdr:row>10</xdr:row>
      <xdr:rowOff>123105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48A56C9E-F05F-67C6-05CD-0D61737AB1A8}"/>
                </a:ext>
              </a:extLst>
            </xdr14:cNvPr>
            <xdr14:cNvContentPartPr/>
          </xdr14:nvContentPartPr>
          <xdr14:nvPr macro=""/>
          <xdr14:xfrm>
            <a:off x="3859920" y="1790198"/>
            <a:ext cx="27360" cy="3312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48A56C9E-F05F-67C6-05CD-0D61737AB1A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853800" y="1784078"/>
              <a:ext cx="39600" cy="453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61</xdr:row>
      <xdr:rowOff>133350</xdr:rowOff>
    </xdr:from>
    <xdr:to>
      <xdr:col>15</xdr:col>
      <xdr:colOff>200025</xdr:colOff>
      <xdr:row>102</xdr:row>
      <xdr:rowOff>133350</xdr:rowOff>
    </xdr:to>
    <xdr:graphicFrame macro="">
      <xdr:nvGraphicFramePr>
        <xdr:cNvPr id="3429" name="Chart 1">
          <a:extLst>
            <a:ext uri="{FF2B5EF4-FFF2-40B4-BE49-F238E27FC236}">
              <a16:creationId xmlns:a16="http://schemas.microsoft.com/office/drawing/2014/main" id="{40114491-32B2-42F5-903B-6A8C4FA9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18</xdr:row>
      <xdr:rowOff>85725</xdr:rowOff>
    </xdr:from>
    <xdr:to>
      <xdr:col>13</xdr:col>
      <xdr:colOff>466725</xdr:colOff>
      <xdr:row>41</xdr:row>
      <xdr:rowOff>95250</xdr:rowOff>
    </xdr:to>
    <xdr:graphicFrame macro="">
      <xdr:nvGraphicFramePr>
        <xdr:cNvPr id="3430" name="Chart 2">
          <a:extLst>
            <a:ext uri="{FF2B5EF4-FFF2-40B4-BE49-F238E27FC236}">
              <a16:creationId xmlns:a16="http://schemas.microsoft.com/office/drawing/2014/main" id="{ED157A00-82F8-4F9E-8652-274D2FD9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26T17:30:42.35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18 92 863,'-17'-28'63,"17"26"179,0-1 1,1 1-1,0-1 0,0 1 0,-1 0 0,1-1 1,1 1-1,-1 0 0,0 0 0,1 0 1,2-3-1,20-17-210,-22 21-135,0-1-1,0 1 1,0 0 0,0 0 0,0 0-1,0 0 1,0 0 0,0 1 0,1-1 0,-1 1-1,5-1 1,-1 2-900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41"/>
  <sheetViews>
    <sheetView tabSelected="1" zoomScaleNormal="100" workbookViewId="0">
      <selection sqref="A1:H1"/>
    </sheetView>
  </sheetViews>
  <sheetFormatPr defaultRowHeight="12.75" x14ac:dyDescent="0.2"/>
  <cols>
    <col min="2" max="2" width="17" customWidth="1"/>
    <col min="3" max="3" width="8.42578125" style="30" bestFit="1" customWidth="1"/>
    <col min="4" max="4" width="8.85546875" style="30" customWidth="1"/>
    <col min="5" max="5" width="12.7109375" style="30" bestFit="1" customWidth="1"/>
    <col min="6" max="6" width="10" customWidth="1"/>
    <col min="8" max="8" width="1.7109375" customWidth="1"/>
    <col min="9" max="10" width="13.5703125" customWidth="1"/>
    <col min="12" max="12" width="9.140625" style="35"/>
    <col min="13" max="13" width="9.7109375" style="2" customWidth="1"/>
    <col min="16" max="16" width="9.42578125" bestFit="1" customWidth="1"/>
    <col min="17" max="17" width="15.28515625" style="111" customWidth="1"/>
    <col min="18" max="18" width="3" style="111" customWidth="1"/>
    <col min="19" max="19" width="12.7109375" style="111" bestFit="1" customWidth="1"/>
    <col min="20" max="23" width="9.140625" style="111"/>
    <col min="26" max="26" width="10.28515625" bestFit="1" customWidth="1"/>
  </cols>
  <sheetData>
    <row r="1" spans="1:26" s="87" customFormat="1" ht="18" x14ac:dyDescent="0.25">
      <c r="A1" s="270" t="str">
        <f>CONCATENATE('Set Up Template'!A1," Hackers Golf League")</f>
        <v>2023 Hackers Golf League</v>
      </c>
      <c r="B1" s="270"/>
      <c r="C1" s="270"/>
      <c r="D1" s="270"/>
      <c r="E1" s="270"/>
      <c r="F1" s="270"/>
      <c r="G1" s="270"/>
      <c r="H1" s="271"/>
      <c r="L1" s="100"/>
      <c r="M1" s="101"/>
      <c r="Q1" s="188"/>
      <c r="R1" s="188"/>
      <c r="S1" s="188"/>
      <c r="T1" s="188"/>
      <c r="U1" s="188"/>
      <c r="V1" s="188"/>
      <c r="W1" s="188"/>
    </row>
    <row r="2" spans="1:26" s="87" customFormat="1" ht="18" x14ac:dyDescent="0.25">
      <c r="A2" s="270" t="s">
        <v>132</v>
      </c>
      <c r="B2" s="270"/>
      <c r="C2" s="270"/>
      <c r="D2" s="270"/>
      <c r="E2" s="270"/>
      <c r="F2" s="270"/>
      <c r="G2" s="270"/>
      <c r="H2" s="271"/>
      <c r="L2" s="100"/>
      <c r="M2" s="101"/>
      <c r="Q2" s="188"/>
      <c r="R2" s="188"/>
      <c r="S2" s="188"/>
      <c r="T2" s="188"/>
      <c r="U2" s="188"/>
      <c r="V2" s="188"/>
      <c r="W2" s="188"/>
    </row>
    <row r="3" spans="1:26" x14ac:dyDescent="0.2">
      <c r="H3" s="140"/>
    </row>
    <row r="4" spans="1:26" x14ac:dyDescent="0.2">
      <c r="C4" s="10"/>
      <c r="D4" s="10"/>
      <c r="E4" s="212" t="s">
        <v>0</v>
      </c>
      <c r="H4" s="140"/>
      <c r="L4" s="102" t="s">
        <v>1</v>
      </c>
      <c r="T4" s="272" t="s">
        <v>198</v>
      </c>
      <c r="U4" s="272"/>
      <c r="V4" s="272"/>
      <c r="W4" s="272" t="s">
        <v>199</v>
      </c>
      <c r="X4" s="272"/>
      <c r="Y4" s="272"/>
      <c r="Z4" s="230" t="s">
        <v>213</v>
      </c>
    </row>
    <row r="5" spans="1:26" ht="25.5" x14ac:dyDescent="0.2">
      <c r="A5" s="12" t="s">
        <v>2</v>
      </c>
      <c r="B5" s="12" t="s">
        <v>3</v>
      </c>
      <c r="C5" s="211" t="s">
        <v>200</v>
      </c>
      <c r="D5" s="211" t="s">
        <v>201</v>
      </c>
      <c r="E5" s="12" t="s">
        <v>5</v>
      </c>
      <c r="F5" s="12" t="s">
        <v>6</v>
      </c>
      <c r="G5" s="12" t="s">
        <v>7</v>
      </c>
      <c r="H5" s="140"/>
      <c r="I5" s="12" t="s">
        <v>121</v>
      </c>
      <c r="J5" s="12" t="s">
        <v>8</v>
      </c>
      <c r="K5" s="12" t="s">
        <v>9</v>
      </c>
      <c r="L5" s="103" t="s">
        <v>10</v>
      </c>
      <c r="M5" s="13" t="s">
        <v>11</v>
      </c>
      <c r="N5" s="12" t="s">
        <v>12</v>
      </c>
      <c r="O5" s="12" t="s">
        <v>13</v>
      </c>
      <c r="P5" s="12" t="s">
        <v>14</v>
      </c>
      <c r="T5" s="231" t="s">
        <v>115</v>
      </c>
      <c r="U5" s="12" t="s">
        <v>117</v>
      </c>
      <c r="V5" s="220" t="s">
        <v>37</v>
      </c>
      <c r="W5" s="12" t="s">
        <v>115</v>
      </c>
      <c r="X5" s="12" t="s">
        <v>117</v>
      </c>
      <c r="Y5" s="220" t="s">
        <v>37</v>
      </c>
      <c r="Z5" s="235"/>
    </row>
    <row r="6" spans="1:26" x14ac:dyDescent="0.2">
      <c r="A6" s="254">
        <v>1</v>
      </c>
      <c r="B6" s="255" t="str">
        <f t="shared" ref="B6:B14" ca="1" si="0">INDIRECT(CONCATENATE(S6,"!A1"))</f>
        <v>Andy Linton</v>
      </c>
      <c r="C6" s="254">
        <f t="shared" ref="C6:C14" ca="1" si="1">MIN(10,D6)</f>
        <v>10</v>
      </c>
      <c r="D6" s="250">
        <f t="shared" ref="D6:D14" ca="1" si="2">IFERROR(INDIRECT(CONCATENATE(S6,"!e44")),0)</f>
        <v>15</v>
      </c>
      <c r="E6" s="256">
        <f t="shared" ref="E6:E14" ca="1" si="3">IFERROR(INDIRECT(CONCATENATE(S6,"!D44")),0)</f>
        <v>69.5</v>
      </c>
      <c r="F6" s="257">
        <f t="shared" ref="F6:F14" ca="1" si="4">IFERROR(E6/C6,0)</f>
        <v>6.95</v>
      </c>
      <c r="G6" s="254">
        <v>1</v>
      </c>
      <c r="H6" s="140"/>
      <c r="I6" s="90" cm="1">
        <f t="array" aca="1" ref="I6" ca="1">IFERROR(INDIRECT(CONCATENATE(S6,"!C47"))/D6,0)</f>
        <v>0</v>
      </c>
      <c r="J6" s="90" cm="1">
        <f t="array" aca="1" ref="J6" ca="1">IFERROR(INDIRECT(CONCATENATE(S6,"!C48"))/D6,0)</f>
        <v>0.2</v>
      </c>
      <c r="K6" s="90" cm="1">
        <f t="array" aca="1" ref="K6" ca="1">IFERROR(INDIRECT(CONCATENATE(S6,"!C49"))/D6,0)</f>
        <v>3</v>
      </c>
      <c r="L6" s="104" cm="1">
        <f t="array" aca="1" ref="L6" ca="1">IFERROR(INDIRECT(CONCATENATE(S6,"!C50"))/C6,0)</f>
        <v>6.7</v>
      </c>
      <c r="M6" s="104" cm="1">
        <f t="array" aca="1" ref="M6" ca="1">IFERROR(INDIRECT(CONCATENATE(S6,"!C51"))/D6,0)</f>
        <v>1</v>
      </c>
      <c r="N6" s="90" cm="1">
        <f t="array" aca="1" ref="N6" ca="1">IFERROR(INDIRECT(CONCATENATE(S6,"!C52"))/D6,0)</f>
        <v>0.33333333333333331</v>
      </c>
      <c r="O6" s="90">
        <f t="shared" ref="O6:O14" ca="1" si="5">L6+(M6*2)+(N6*3)-J6</f>
        <v>9.5</v>
      </c>
      <c r="P6" s="98">
        <f t="shared" ref="P6:P14" ca="1" si="6">ROUND(O6,0)</f>
        <v>10</v>
      </c>
      <c r="Q6" s="111" t="str">
        <f t="shared" ref="Q6:Q14" ca="1" si="7">B6</f>
        <v>Andy Linton</v>
      </c>
      <c r="R6" s="116">
        <f t="shared" ref="R6:R14" ca="1" si="8">FIND(" ",Q6)</f>
        <v>5</v>
      </c>
      <c r="S6" s="245" t="s">
        <v>214</v>
      </c>
      <c r="T6" s="232">
        <f t="shared" ref="T6:T14" ca="1" si="9">INDIRECT(CONCATENATE(S6,"!k38"))</f>
        <v>34</v>
      </c>
      <c r="U6" s="224">
        <f t="shared" ref="U6:U14" ca="1" si="10">INDIRECT(CONCATENATE(S6,"!k49"))</f>
        <v>35</v>
      </c>
      <c r="V6" s="225">
        <f t="shared" ref="V6:V14" ca="1" si="11">SUM(T6:U6)</f>
        <v>69</v>
      </c>
      <c r="W6" s="224">
        <f t="shared" ref="W6:W14" ca="1" si="12">INDIRECT(CONCATENATE(S6,"!l38"))</f>
        <v>54</v>
      </c>
      <c r="X6" s="224">
        <f t="shared" ref="X6:X14" ca="1" si="13">INDIRECT(CONCATENATE(S6,"!l49"))</f>
        <v>55</v>
      </c>
      <c r="Y6" s="226">
        <f t="shared" ref="Y6:Y14" ca="1" si="14">SUM(W6:X6)</f>
        <v>109</v>
      </c>
      <c r="Z6" s="236">
        <f t="shared" ref="Z6:Z14" ca="1" si="15">+Y6-V6</f>
        <v>40</v>
      </c>
    </row>
    <row r="7" spans="1:26" x14ac:dyDescent="0.2">
      <c r="A7" s="258">
        <v>2</v>
      </c>
      <c r="B7" s="259" t="str">
        <f t="shared" ca="1" si="0"/>
        <v>Dan Fusco</v>
      </c>
      <c r="C7" s="258">
        <f t="shared" ca="1" si="1"/>
        <v>10</v>
      </c>
      <c r="D7" s="224">
        <f t="shared" ca="1" si="2"/>
        <v>13</v>
      </c>
      <c r="E7" s="260">
        <f t="shared" ca="1" si="3"/>
        <v>63.5</v>
      </c>
      <c r="F7" s="261">
        <f t="shared" ca="1" si="4"/>
        <v>6.35</v>
      </c>
      <c r="G7" s="258">
        <v>2</v>
      </c>
      <c r="H7" s="140"/>
      <c r="I7" s="90" cm="1">
        <f t="array" aca="1" ref="I7" ca="1">IFERROR(INDIRECT(CONCATENATE(S7,"!C47"))/D7,0)</f>
        <v>0</v>
      </c>
      <c r="J7" s="90" cm="1">
        <f t="array" aca="1" ref="J7" ca="1">IFERROR(INDIRECT(CONCATENATE(S7,"!C48"))/D7,0)</f>
        <v>0.38461538461538464</v>
      </c>
      <c r="K7" s="90" cm="1">
        <f t="array" aca="1" ref="K7" ca="1">IFERROR(INDIRECT(CONCATENATE(S7,"!C49"))/D7,0)</f>
        <v>2.4615384615384617</v>
      </c>
      <c r="L7" s="104" cm="1">
        <f t="array" aca="1" ref="L7" ca="1">IFERROR(INDIRECT(CONCATENATE(S7,"!C50"))/C7,0)</f>
        <v>5</v>
      </c>
      <c r="M7" s="104" cm="1">
        <f t="array" aca="1" ref="M7" ca="1">IFERROR(INDIRECT(CONCATENATE(S7,"!C51"))/D7,0)</f>
        <v>1.9230769230769231</v>
      </c>
      <c r="N7" s="90" cm="1">
        <f t="array" aca="1" ref="N7" ca="1">IFERROR(INDIRECT(CONCATENATE(S7,"!C52"))/D7,0)</f>
        <v>0.38461538461538464</v>
      </c>
      <c r="O7" s="90">
        <f t="shared" ca="1" si="5"/>
        <v>9.615384615384615</v>
      </c>
      <c r="P7" s="98">
        <f t="shared" ca="1" si="6"/>
        <v>10</v>
      </c>
      <c r="Q7" s="111" t="str">
        <f t="shared" ca="1" si="7"/>
        <v>Dan Fusco</v>
      </c>
      <c r="R7" s="116">
        <f t="shared" ca="1" si="8"/>
        <v>4</v>
      </c>
      <c r="S7" s="245" t="s">
        <v>179</v>
      </c>
      <c r="T7" s="232">
        <f t="shared" ca="1" si="9"/>
        <v>34</v>
      </c>
      <c r="U7" s="224">
        <f t="shared" ca="1" si="10"/>
        <v>35</v>
      </c>
      <c r="V7" s="225">
        <f t="shared" ca="1" si="11"/>
        <v>69</v>
      </c>
      <c r="W7" s="224">
        <f t="shared" ca="1" si="12"/>
        <v>58</v>
      </c>
      <c r="X7" s="224">
        <f t="shared" ca="1" si="13"/>
        <v>55</v>
      </c>
      <c r="Y7" s="226">
        <f t="shared" ca="1" si="14"/>
        <v>113</v>
      </c>
      <c r="Z7" s="236">
        <f t="shared" ca="1" si="15"/>
        <v>44</v>
      </c>
    </row>
    <row r="8" spans="1:26" x14ac:dyDescent="0.2">
      <c r="A8" s="262" t="s">
        <v>216</v>
      </c>
      <c r="B8" s="263" t="str">
        <f t="shared" ca="1" si="0"/>
        <v>Dan Palmerino</v>
      </c>
      <c r="C8" s="262">
        <f t="shared" ca="1" si="1"/>
        <v>10</v>
      </c>
      <c r="D8" s="227">
        <f t="shared" ca="1" si="2"/>
        <v>14</v>
      </c>
      <c r="E8" s="264">
        <f t="shared" ca="1" si="3"/>
        <v>62</v>
      </c>
      <c r="F8" s="265">
        <f t="shared" ca="1" si="4"/>
        <v>6.2</v>
      </c>
      <c r="G8" s="262">
        <v>3</v>
      </c>
      <c r="H8" s="140"/>
      <c r="I8" s="90" cm="1">
        <f t="array" aca="1" ref="I8" ca="1">IFERROR(INDIRECT(CONCATENATE(S8,"!C47"))/D8,0)</f>
        <v>0</v>
      </c>
      <c r="J8" s="90" cm="1">
        <f t="array" aca="1" ref="J8" ca="1">IFERROR(INDIRECT(CONCATENATE(S8,"!C48"))/D8,0)</f>
        <v>0</v>
      </c>
      <c r="K8" s="90" cm="1">
        <f t="array" aca="1" ref="K8" ca="1">IFERROR(INDIRECT(CONCATENATE(S8,"!C49"))/D8,0)</f>
        <v>1.7142857142857142</v>
      </c>
      <c r="L8" s="104" cm="1">
        <f t="array" aca="1" ref="L8" ca="1">IFERROR(INDIRECT(CONCATENATE(S8,"!C50"))/C8,0)</f>
        <v>6</v>
      </c>
      <c r="M8" s="104" cm="1">
        <f t="array" aca="1" ref="M8" ca="1">IFERROR(INDIRECT(CONCATENATE(S8,"!C51"))/D8,0)</f>
        <v>2.3571428571428572</v>
      </c>
      <c r="N8" s="90" cm="1">
        <f t="array" aca="1" ref="N8" ca="1">IFERROR(INDIRECT(CONCATENATE(S8,"!C52"))/D8,0)</f>
        <v>0.6428571428571429</v>
      </c>
      <c r="O8" s="90">
        <f t="shared" ca="1" si="5"/>
        <v>12.642857142857144</v>
      </c>
      <c r="P8" s="98">
        <f t="shared" ca="1" si="6"/>
        <v>13</v>
      </c>
      <c r="Q8" s="111" t="str">
        <f t="shared" ca="1" si="7"/>
        <v>Dan Palmerino</v>
      </c>
      <c r="R8" s="116">
        <f t="shared" ca="1" si="8"/>
        <v>4</v>
      </c>
      <c r="S8" s="223" t="s">
        <v>174</v>
      </c>
      <c r="T8" s="233">
        <f t="shared" ca="1" si="9"/>
        <v>39</v>
      </c>
      <c r="U8" s="110">
        <f t="shared" ca="1" si="10"/>
        <v>39</v>
      </c>
      <c r="V8" s="221">
        <f t="shared" ca="1" si="11"/>
        <v>78</v>
      </c>
      <c r="W8" s="110">
        <f t="shared" ca="1" si="12"/>
        <v>55</v>
      </c>
      <c r="X8" s="110">
        <f t="shared" ca="1" si="13"/>
        <v>59</v>
      </c>
      <c r="Y8" s="222">
        <f t="shared" ca="1" si="14"/>
        <v>114</v>
      </c>
      <c r="Z8" s="237">
        <f t="shared" ca="1" si="15"/>
        <v>36</v>
      </c>
    </row>
    <row r="9" spans="1:26" x14ac:dyDescent="0.2">
      <c r="A9" s="262" t="s">
        <v>216</v>
      </c>
      <c r="B9" s="263" t="str">
        <f t="shared" ca="1" si="0"/>
        <v>Jim Daviero</v>
      </c>
      <c r="C9" s="262">
        <f t="shared" ca="1" si="1"/>
        <v>10</v>
      </c>
      <c r="D9" s="227">
        <f t="shared" ca="1" si="2"/>
        <v>15</v>
      </c>
      <c r="E9" s="264">
        <f t="shared" ca="1" si="3"/>
        <v>62</v>
      </c>
      <c r="F9" s="265">
        <f t="shared" ca="1" si="4"/>
        <v>6.2</v>
      </c>
      <c r="G9" s="262">
        <v>4</v>
      </c>
      <c r="H9" s="140"/>
      <c r="I9" s="90" cm="1">
        <f t="array" aca="1" ref="I9" ca="1">IFERROR(INDIRECT(CONCATENATE(S9,"!C47"))/D9,0)</f>
        <v>0</v>
      </c>
      <c r="J9" s="90" cm="1">
        <f t="array" aca="1" ref="J9" ca="1">IFERROR(INDIRECT(CONCATENATE(S9,"!C48"))/D9,0)</f>
        <v>0.2</v>
      </c>
      <c r="K9" s="90" cm="1">
        <f t="array" aca="1" ref="K9" ca="1">IFERROR(INDIRECT(CONCATENATE(S9,"!C49"))/D9,0)</f>
        <v>2.3333333333333335</v>
      </c>
      <c r="L9" s="104" cm="1">
        <f t="array" aca="1" ref="L9" ca="1">IFERROR(INDIRECT(CONCATENATE(S9,"!C50"))/C9,0)</f>
        <v>6.5</v>
      </c>
      <c r="M9" s="104" cm="1">
        <f t="array" aca="1" ref="M9" ca="1">IFERROR(INDIRECT(CONCATENATE(S9,"!C51"))/D9,0)</f>
        <v>1.8</v>
      </c>
      <c r="N9" s="90" cm="1">
        <f t="array" aca="1" ref="N9" ca="1">IFERROR(INDIRECT(CONCATENATE(S9,"!C52"))/D9,0)</f>
        <v>0.33333333333333331</v>
      </c>
      <c r="O9" s="90">
        <f t="shared" ca="1" si="5"/>
        <v>10.9</v>
      </c>
      <c r="P9" s="98">
        <f t="shared" ca="1" si="6"/>
        <v>11</v>
      </c>
      <c r="Q9" s="111" t="str">
        <f t="shared" ca="1" si="7"/>
        <v>Jim Daviero</v>
      </c>
      <c r="R9" s="116">
        <f t="shared" ca="1" si="8"/>
        <v>4</v>
      </c>
      <c r="S9" s="244" t="s">
        <v>170</v>
      </c>
      <c r="T9" s="234">
        <f t="shared" ca="1" si="9"/>
        <v>35</v>
      </c>
      <c r="U9" s="227">
        <f t="shared" ca="1" si="10"/>
        <v>35</v>
      </c>
      <c r="V9" s="228">
        <f t="shared" ca="1" si="11"/>
        <v>70</v>
      </c>
      <c r="W9" s="227">
        <f t="shared" ca="1" si="12"/>
        <v>56</v>
      </c>
      <c r="X9" s="227">
        <f t="shared" ca="1" si="13"/>
        <v>56</v>
      </c>
      <c r="Y9" s="229">
        <f t="shared" ca="1" si="14"/>
        <v>112</v>
      </c>
      <c r="Z9" s="238">
        <f t="shared" ca="1" si="15"/>
        <v>42</v>
      </c>
    </row>
    <row r="10" spans="1:26" x14ac:dyDescent="0.2">
      <c r="A10" s="30">
        <v>5</v>
      </c>
      <c r="B10" t="str">
        <f t="shared" ca="1" si="0"/>
        <v>Tim Hobbs</v>
      </c>
      <c r="C10" s="30">
        <f t="shared" ca="1" si="1"/>
        <v>10</v>
      </c>
      <c r="D10" s="110">
        <f t="shared" ca="1" si="2"/>
        <v>15</v>
      </c>
      <c r="E10" s="19">
        <f t="shared" ca="1" si="3"/>
        <v>60.5</v>
      </c>
      <c r="F10" s="90">
        <f t="shared" ca="1" si="4"/>
        <v>6.05</v>
      </c>
      <c r="G10" s="30">
        <v>6</v>
      </c>
      <c r="H10" s="140"/>
      <c r="I10" s="90" cm="1">
        <f t="array" aca="1" ref="I10" ca="1">IFERROR(INDIRECT(CONCATENATE(S10,"!C47"))/D10,0)</f>
        <v>0</v>
      </c>
      <c r="J10" s="90" cm="1">
        <f t="array" aca="1" ref="J10" ca="1">IFERROR(INDIRECT(CONCATENATE(S10,"!C48"))/D10,0)</f>
        <v>6.6666666666666666E-2</v>
      </c>
      <c r="K10" s="90" cm="1">
        <f t="array" aca="1" ref="K10" ca="1">IFERROR(INDIRECT(CONCATENATE(S10,"!C49"))/D10,0)</f>
        <v>0.73333333333333328</v>
      </c>
      <c r="L10" s="104" cm="1">
        <f t="array" aca="1" ref="L10" ca="1">IFERROR(INDIRECT(CONCATENATE(S10,"!C50"))/C10,0)</f>
        <v>4.2</v>
      </c>
      <c r="M10" s="104" cm="1">
        <f t="array" aca="1" ref="M10" ca="1">IFERROR(INDIRECT(CONCATENATE(S10,"!C51"))/D10,0)</f>
        <v>3.6666666666666665</v>
      </c>
      <c r="N10" s="90" cm="1">
        <f t="array" aca="1" ref="N10" ca="1">IFERROR(INDIRECT(CONCATENATE(S10,"!C52"))/D10,0)</f>
        <v>1.7333333333333334</v>
      </c>
      <c r="O10" s="90">
        <f t="shared" ca="1" si="5"/>
        <v>16.666666666666668</v>
      </c>
      <c r="P10" s="98">
        <f t="shared" ca="1" si="6"/>
        <v>17</v>
      </c>
      <c r="Q10" s="111" t="str">
        <f t="shared" ca="1" si="7"/>
        <v>Tim Hobbs</v>
      </c>
      <c r="R10" s="116">
        <f t="shared" ca="1" si="8"/>
        <v>4</v>
      </c>
      <c r="S10" s="223" t="s">
        <v>177</v>
      </c>
      <c r="T10" s="233">
        <f t="shared" ca="1" si="9"/>
        <v>38</v>
      </c>
      <c r="U10" s="110">
        <f t="shared" ca="1" si="10"/>
        <v>42</v>
      </c>
      <c r="V10" s="221">
        <f t="shared" ca="1" si="11"/>
        <v>80</v>
      </c>
      <c r="W10" s="110">
        <f t="shared" ca="1" si="12"/>
        <v>63</v>
      </c>
      <c r="X10" s="110">
        <f t="shared" ca="1" si="13"/>
        <v>63</v>
      </c>
      <c r="Y10" s="222">
        <f t="shared" ca="1" si="14"/>
        <v>126</v>
      </c>
      <c r="Z10" s="237">
        <f t="shared" ca="1" si="15"/>
        <v>46</v>
      </c>
    </row>
    <row r="11" spans="1:26" x14ac:dyDescent="0.2">
      <c r="A11" s="30">
        <v>6</v>
      </c>
      <c r="B11" t="str">
        <f t="shared" ca="1" si="0"/>
        <v>Gloria Poston</v>
      </c>
      <c r="C11" s="30">
        <f t="shared" ca="1" si="1"/>
        <v>10</v>
      </c>
      <c r="D11" s="110">
        <f t="shared" ca="1" si="2"/>
        <v>10</v>
      </c>
      <c r="E11" s="19">
        <f t="shared" ca="1" si="3"/>
        <v>59</v>
      </c>
      <c r="F11" s="90">
        <f t="shared" ca="1" si="4"/>
        <v>5.9</v>
      </c>
      <c r="G11" s="30">
        <v>5</v>
      </c>
      <c r="H11" s="140"/>
      <c r="I11" s="90" cm="1">
        <f t="array" aca="1" ref="I11" ca="1">IFERROR(INDIRECT(CONCATENATE(S11,"!C47"))/D11,0)</f>
        <v>0</v>
      </c>
      <c r="J11" s="90" cm="1">
        <f t="array" aca="1" ref="J11" ca="1">IFERROR(INDIRECT(CONCATENATE(S11,"!C48"))/D11,0)</f>
        <v>0.1</v>
      </c>
      <c r="K11" s="90" cm="1">
        <f t="array" aca="1" ref="K11" ca="1">IFERROR(INDIRECT(CONCATENATE(S11,"!C49"))/D11,0)</f>
        <v>1.1000000000000001</v>
      </c>
      <c r="L11" s="104" cm="1">
        <f t="array" aca="1" ref="L11" ca="1">IFERROR(INDIRECT(CONCATENATE(S11,"!C50"))/C11,0)</f>
        <v>3.6</v>
      </c>
      <c r="M11" s="104" cm="1">
        <f t="array" aca="1" ref="M11" ca="1">IFERROR(INDIRECT(CONCATENATE(S11,"!C51"))/D11,0)</f>
        <v>3.3</v>
      </c>
      <c r="N11" s="90" cm="1">
        <f t="array" aca="1" ref="N11" ca="1">IFERROR(INDIRECT(CONCATENATE(S11,"!C52"))/D11,0)</f>
        <v>0.9</v>
      </c>
      <c r="O11" s="90">
        <f t="shared" ca="1" si="5"/>
        <v>12.799999999999999</v>
      </c>
      <c r="P11" s="98">
        <f t="shared" ca="1" si="6"/>
        <v>13</v>
      </c>
      <c r="Q11" s="111" t="str">
        <f t="shared" ca="1" si="7"/>
        <v>Gloria Poston</v>
      </c>
      <c r="R11" s="116">
        <f t="shared" ca="1" si="8"/>
        <v>7</v>
      </c>
      <c r="S11" s="223" t="s">
        <v>136</v>
      </c>
      <c r="T11" s="233">
        <f t="shared" ca="1" si="9"/>
        <v>39</v>
      </c>
      <c r="U11" s="110">
        <f t="shared" ca="1" si="10"/>
        <v>42</v>
      </c>
      <c r="V11" s="221">
        <f t="shared" ca="1" si="11"/>
        <v>81</v>
      </c>
      <c r="W11" s="110">
        <f t="shared" ca="1" si="12"/>
        <v>57</v>
      </c>
      <c r="X11" s="110">
        <f t="shared" ca="1" si="13"/>
        <v>61</v>
      </c>
      <c r="Y11" s="222">
        <f t="shared" ca="1" si="14"/>
        <v>118</v>
      </c>
      <c r="Z11" s="237">
        <f t="shared" ca="1" si="15"/>
        <v>37</v>
      </c>
    </row>
    <row r="12" spans="1:26" x14ac:dyDescent="0.2">
      <c r="A12" s="30">
        <v>7</v>
      </c>
      <c r="B12" t="str">
        <f t="shared" ca="1" si="0"/>
        <v>Bette Mohsinger</v>
      </c>
      <c r="C12" s="30">
        <f t="shared" ca="1" si="1"/>
        <v>10</v>
      </c>
      <c r="D12" s="110">
        <f t="shared" ca="1" si="2"/>
        <v>14</v>
      </c>
      <c r="E12" s="19">
        <f t="shared" ca="1" si="3"/>
        <v>58</v>
      </c>
      <c r="F12" s="90">
        <f t="shared" ca="1" si="4"/>
        <v>5.8</v>
      </c>
      <c r="G12" s="30">
        <v>9</v>
      </c>
      <c r="H12" s="140"/>
      <c r="I12" s="90" cm="1">
        <f t="array" aca="1" ref="I12" ca="1">IFERROR(INDIRECT(CONCATENATE(S12,"!C47"))/D12,0)</f>
        <v>0</v>
      </c>
      <c r="J12" s="90" cm="1">
        <f t="array" aca="1" ref="J12" ca="1">IFERROR(INDIRECT(CONCATENATE(S12,"!C48"))/D12,0)</f>
        <v>0</v>
      </c>
      <c r="K12" s="90" cm="1">
        <f t="array" aca="1" ref="K12" ca="1">IFERROR(INDIRECT(CONCATENATE(S12,"!C49"))/D12,0)</f>
        <v>0.8571428571428571</v>
      </c>
      <c r="L12" s="104" cm="1">
        <f t="array" aca="1" ref="L12" ca="1">IFERROR(INDIRECT(CONCATENATE(S12,"!C50"))/C12,0)</f>
        <v>3.3</v>
      </c>
      <c r="M12" s="104" cm="1">
        <f t="array" aca="1" ref="M12" ca="1">IFERROR(INDIRECT(CONCATENATE(S12,"!C51"))/D12,0)</f>
        <v>3.2142857142857144</v>
      </c>
      <c r="N12" s="90" cm="1">
        <f t="array" aca="1" ref="N12" ca="1">IFERROR(INDIRECT(CONCATENATE(S12,"!C52"))/D12,0)</f>
        <v>2.5714285714285716</v>
      </c>
      <c r="O12" s="90">
        <f t="shared" ca="1" si="5"/>
        <v>17.442857142857143</v>
      </c>
      <c r="P12" s="98">
        <f t="shared" ca="1" si="6"/>
        <v>17</v>
      </c>
      <c r="Q12" s="111" t="str">
        <f t="shared" ca="1" si="7"/>
        <v>Bette Mohsinger</v>
      </c>
      <c r="R12" s="116">
        <f t="shared" ca="1" si="8"/>
        <v>6</v>
      </c>
      <c r="S12" s="223" t="s">
        <v>167</v>
      </c>
      <c r="T12" s="233">
        <f t="shared" ca="1" si="9"/>
        <v>41</v>
      </c>
      <c r="U12" s="110">
        <f t="shared" ca="1" si="10"/>
        <v>45</v>
      </c>
      <c r="V12" s="221">
        <f t="shared" ca="1" si="11"/>
        <v>86</v>
      </c>
      <c r="W12" s="110">
        <f t="shared" ca="1" si="12"/>
        <v>65</v>
      </c>
      <c r="X12" s="110">
        <f t="shared" ca="1" si="13"/>
        <v>68</v>
      </c>
      <c r="Y12" s="222">
        <f t="shared" ca="1" si="14"/>
        <v>133</v>
      </c>
      <c r="Z12" s="237">
        <f t="shared" ca="1" si="15"/>
        <v>47</v>
      </c>
    </row>
    <row r="13" spans="1:26" x14ac:dyDescent="0.2">
      <c r="A13" s="30">
        <v>8</v>
      </c>
      <c r="B13" t="str">
        <f t="shared" ca="1" si="0"/>
        <v>Dave Taylor</v>
      </c>
      <c r="C13" s="30">
        <f t="shared" ca="1" si="1"/>
        <v>10</v>
      </c>
      <c r="D13" s="110">
        <f t="shared" ca="1" si="2"/>
        <v>15</v>
      </c>
      <c r="E13" s="19">
        <f t="shared" ca="1" si="3"/>
        <v>57.5</v>
      </c>
      <c r="F13" s="90">
        <f t="shared" ca="1" si="4"/>
        <v>5.75</v>
      </c>
      <c r="G13" s="30">
        <v>7</v>
      </c>
      <c r="H13" s="140"/>
      <c r="I13" s="90" cm="1">
        <f t="array" aca="1" ref="I13" ca="1">IFERROR(INDIRECT(CONCATENATE(S13,"!C47"))/D13,0)</f>
        <v>0</v>
      </c>
      <c r="J13" s="90" cm="1">
        <f t="array" aca="1" ref="J13" ca="1">IFERROR(INDIRECT(CONCATENATE(S13,"!C48"))/D13,0)</f>
        <v>6.6666666666666666E-2</v>
      </c>
      <c r="K13" s="90" cm="1">
        <f t="array" aca="1" ref="K13" ca="1">IFERROR(INDIRECT(CONCATENATE(S13,"!C49"))/D13,0)</f>
        <v>1.2666666666666666</v>
      </c>
      <c r="L13" s="104" cm="1">
        <f t="array" aca="1" ref="L13" ca="1">IFERROR(INDIRECT(CONCATENATE(S13,"!C50"))/C13,0)</f>
        <v>6.8</v>
      </c>
      <c r="M13" s="104" cm="1">
        <f t="array" aca="1" ref="M13" ca="1">IFERROR(INDIRECT(CONCATENATE(S13,"!C51"))/D13,0)</f>
        <v>2.4666666666666668</v>
      </c>
      <c r="N13" s="90" cm="1">
        <f t="array" aca="1" ref="N13" ca="1">IFERROR(INDIRECT(CONCATENATE(S13,"!C52"))/D13,0)</f>
        <v>0.66666666666666663</v>
      </c>
      <c r="O13" s="90">
        <f t="shared" ca="1" si="5"/>
        <v>13.666666666666668</v>
      </c>
      <c r="P13" s="98">
        <f t="shared" ca="1" si="6"/>
        <v>14</v>
      </c>
      <c r="Q13" s="111" t="str">
        <f t="shared" ca="1" si="7"/>
        <v>Dave Taylor</v>
      </c>
      <c r="R13" s="116">
        <f t="shared" ca="1" si="8"/>
        <v>5</v>
      </c>
      <c r="S13" s="223" t="s">
        <v>169</v>
      </c>
      <c r="T13" s="233">
        <f t="shared" ca="1" si="9"/>
        <v>39</v>
      </c>
      <c r="U13" s="110">
        <f t="shared" ca="1" si="10"/>
        <v>38</v>
      </c>
      <c r="V13" s="221">
        <f t="shared" ca="1" si="11"/>
        <v>77</v>
      </c>
      <c r="W13" s="110">
        <f t="shared" ca="1" si="12"/>
        <v>55</v>
      </c>
      <c r="X13" s="110">
        <f t="shared" ca="1" si="13"/>
        <v>63</v>
      </c>
      <c r="Y13" s="222">
        <f t="shared" ca="1" si="14"/>
        <v>118</v>
      </c>
      <c r="Z13" s="237">
        <f t="shared" ca="1" si="15"/>
        <v>41</v>
      </c>
    </row>
    <row r="14" spans="1:26" x14ac:dyDescent="0.2">
      <c r="A14" s="30">
        <v>9</v>
      </c>
      <c r="B14" t="str">
        <f t="shared" ca="1" si="0"/>
        <v>Brian McLaughlin</v>
      </c>
      <c r="C14" s="30">
        <f t="shared" ca="1" si="1"/>
        <v>10</v>
      </c>
      <c r="D14" s="110">
        <f t="shared" ca="1" si="2"/>
        <v>13</v>
      </c>
      <c r="E14" s="19">
        <f t="shared" ca="1" si="3"/>
        <v>56.5</v>
      </c>
      <c r="F14" s="90">
        <f t="shared" ca="1" si="4"/>
        <v>5.65</v>
      </c>
      <c r="G14" s="30">
        <v>8</v>
      </c>
      <c r="H14" s="140"/>
      <c r="I14" s="90" cm="1">
        <f t="array" aca="1" ref="I14" ca="1">IFERROR(INDIRECT(CONCATENATE(S14,"!C47"))/D14,0)</f>
        <v>0</v>
      </c>
      <c r="J14" s="90" cm="1">
        <f t="array" aca="1" ref="J14" ca="1">IFERROR(INDIRECT(CONCATENATE(S14,"!C48"))/D14,0)</f>
        <v>7.6923076923076927E-2</v>
      </c>
      <c r="K14" s="90" cm="1">
        <f t="array" aca="1" ref="K14" ca="1">IFERROR(INDIRECT(CONCATENATE(S14,"!C49"))/D14,0)</f>
        <v>0.76923076923076927</v>
      </c>
      <c r="L14" s="104" cm="1">
        <f t="array" aca="1" ref="L14" ca="1">IFERROR(INDIRECT(CONCATENATE(S14,"!C50"))/C14,0)</f>
        <v>3.2</v>
      </c>
      <c r="M14" s="104" cm="1">
        <f t="array" aca="1" ref="M14" ca="1">IFERROR(INDIRECT(CONCATENATE(S14,"!C51"))/D14,0)</f>
        <v>3.2307692307692308</v>
      </c>
      <c r="N14" s="90" cm="1">
        <f t="array" aca="1" ref="N14" ca="1">IFERROR(INDIRECT(CONCATENATE(S14,"!C52"))/D14,0)</f>
        <v>2.4615384615384617</v>
      </c>
      <c r="O14" s="90">
        <f t="shared" ca="1" si="5"/>
        <v>16.969230769230773</v>
      </c>
      <c r="P14" s="98">
        <f t="shared" ca="1" si="6"/>
        <v>17</v>
      </c>
      <c r="Q14" s="111" t="str">
        <f t="shared" ca="1" si="7"/>
        <v>Brian McLaughlin</v>
      </c>
      <c r="R14" s="116">
        <f t="shared" ca="1" si="8"/>
        <v>6</v>
      </c>
      <c r="S14" s="223" t="s">
        <v>184</v>
      </c>
      <c r="T14" s="233">
        <f t="shared" ca="1" si="9"/>
        <v>39</v>
      </c>
      <c r="U14" s="110">
        <f t="shared" ca="1" si="10"/>
        <v>45</v>
      </c>
      <c r="V14" s="221">
        <f t="shared" ca="1" si="11"/>
        <v>84</v>
      </c>
      <c r="W14" s="110">
        <f t="shared" ca="1" si="12"/>
        <v>67</v>
      </c>
      <c r="X14" s="110">
        <f t="shared" ca="1" si="13"/>
        <v>68</v>
      </c>
      <c r="Y14" s="222">
        <f t="shared" ca="1" si="14"/>
        <v>135</v>
      </c>
      <c r="Z14" s="237">
        <f t="shared" ca="1" si="15"/>
        <v>51</v>
      </c>
    </row>
    <row r="15" spans="1:26" x14ac:dyDescent="0.2">
      <c r="A15" s="30">
        <v>10</v>
      </c>
      <c r="B15" t="str">
        <f t="shared" ref="B15:B20" ca="1" si="16">INDIRECT(CONCATENATE(S15,"!A1"))</f>
        <v>Bob Templeton</v>
      </c>
      <c r="C15" s="30">
        <f t="shared" ref="C15:C20" ca="1" si="17">MIN(10,D15)</f>
        <v>10</v>
      </c>
      <c r="D15" s="110">
        <f t="shared" ref="D15:D20" ca="1" si="18">IFERROR(INDIRECT(CONCATENATE(S15,"!e44")),0)</f>
        <v>13</v>
      </c>
      <c r="E15" s="19">
        <f t="shared" ref="E15:E20" ca="1" si="19">IFERROR(INDIRECT(CONCATENATE(S15,"!D44")),0)</f>
        <v>56</v>
      </c>
      <c r="F15" s="90">
        <f t="shared" ref="F15:F20" ca="1" si="20">IFERROR(E15/C15,0)</f>
        <v>5.6</v>
      </c>
      <c r="G15" s="30">
        <v>10</v>
      </c>
      <c r="H15" s="140"/>
      <c r="I15" s="90" cm="1">
        <f t="array" aca="1" ref="I15" ca="1">IFERROR(INDIRECT(CONCATENATE(S15,"!C47"))/D15,0)</f>
        <v>0</v>
      </c>
      <c r="J15" s="90" cm="1">
        <f t="array" aca="1" ref="J15" ca="1">IFERROR(INDIRECT(CONCATENATE(S15,"!C48"))/D15,0)</f>
        <v>0</v>
      </c>
      <c r="K15" s="90" cm="1">
        <f t="array" aca="1" ref="K15" ca="1">IFERROR(INDIRECT(CONCATENATE(S15,"!C49"))/D15,0)</f>
        <v>0.23076923076923078</v>
      </c>
      <c r="L15" s="104" cm="1">
        <f t="array" aca="1" ref="L15" ca="1">IFERROR(INDIRECT(CONCATENATE(S15,"!C50"))/C15,0)</f>
        <v>2</v>
      </c>
      <c r="M15" s="104" cm="1">
        <f t="array" aca="1" ref="M15" ca="1">IFERROR(INDIRECT(CONCATENATE(S15,"!C51"))/D15,0)</f>
        <v>3.4615384615384617</v>
      </c>
      <c r="N15" s="90" cm="1">
        <f t="array" aca="1" ref="N15" ca="1">IFERROR(INDIRECT(CONCATENATE(S15,"!C52"))/D15,0)</f>
        <v>4.4615384615384617</v>
      </c>
      <c r="O15" s="90">
        <f t="shared" ref="O15:O20" ca="1" si="21">L15+(M15*2)+(N15*3)-J15</f>
        <v>22.307692307692307</v>
      </c>
      <c r="P15" s="98">
        <f t="shared" ref="P15:P20" ca="1" si="22">ROUND(O15,0)</f>
        <v>22</v>
      </c>
      <c r="Q15" s="111" t="str">
        <f t="shared" ref="Q15:Q20" ca="1" si="23">B15</f>
        <v>Bob Templeton</v>
      </c>
      <c r="R15" s="116">
        <f t="shared" ref="R15:R20" ca="1" si="24">FIND(" ",Q15)</f>
        <v>4</v>
      </c>
      <c r="S15" s="223" t="s">
        <v>168</v>
      </c>
      <c r="T15" s="233">
        <f t="shared" ref="T15:T20" ca="1" si="25">INDIRECT(CONCATENATE(S15,"!k38"))</f>
        <v>47</v>
      </c>
      <c r="U15" s="110">
        <f t="shared" ref="U15:U20" ca="1" si="26">INDIRECT(CONCATENATE(S15,"!k49"))</f>
        <v>48</v>
      </c>
      <c r="V15" s="221">
        <f t="shared" ref="V15:V20" ca="1" si="27">SUM(T15:U15)</f>
        <v>95</v>
      </c>
      <c r="W15" s="110">
        <f t="shared" ref="W15:W20" ca="1" si="28">INDIRECT(CONCATENATE(S15,"!l38"))</f>
        <v>74</v>
      </c>
      <c r="X15" s="110">
        <f t="shared" ref="X15:X20" ca="1" si="29">INDIRECT(CONCATENATE(S15,"!l49"))</f>
        <v>76</v>
      </c>
      <c r="Y15" s="222">
        <f t="shared" ref="Y15:Y20" ca="1" si="30">SUM(W15:X15)</f>
        <v>150</v>
      </c>
      <c r="Z15" s="237">
        <f t="shared" ref="Z15:Z20" ca="1" si="31">+Y15-V15</f>
        <v>55</v>
      </c>
    </row>
    <row r="16" spans="1:26" x14ac:dyDescent="0.2">
      <c r="A16" s="30">
        <v>11</v>
      </c>
      <c r="B16" t="str">
        <f t="shared" ca="1" si="16"/>
        <v>Tom Mohsinger</v>
      </c>
      <c r="C16" s="30">
        <f t="shared" ca="1" si="17"/>
        <v>10</v>
      </c>
      <c r="D16" s="110">
        <f t="shared" ca="1" si="18"/>
        <v>15</v>
      </c>
      <c r="E16" s="19">
        <f t="shared" ca="1" si="19"/>
        <v>54</v>
      </c>
      <c r="F16" s="90">
        <f t="shared" ca="1" si="20"/>
        <v>5.4</v>
      </c>
      <c r="G16" s="30">
        <v>11</v>
      </c>
      <c r="H16" s="140"/>
      <c r="I16" s="90" cm="1">
        <f t="array" aca="1" ref="I16" ca="1">IFERROR(INDIRECT(CONCATENATE(S16,"!C47"))/D16,0)</f>
        <v>0</v>
      </c>
      <c r="J16" s="90" cm="1">
        <f t="array" aca="1" ref="J16" ca="1">IFERROR(INDIRECT(CONCATENATE(S16,"!C48"))/D16,0)</f>
        <v>0</v>
      </c>
      <c r="K16" s="90" cm="1">
        <f t="array" aca="1" ref="K16" ca="1">IFERROR(INDIRECT(CONCATENATE(S16,"!C49"))/D16,0)</f>
        <v>0.46666666666666667</v>
      </c>
      <c r="L16" s="104" cm="1">
        <f t="array" aca="1" ref="L16" ca="1">IFERROR(INDIRECT(CONCATENATE(S16,"!C50"))/C16,0)</f>
        <v>3.8</v>
      </c>
      <c r="M16" s="104" cm="1">
        <f t="array" aca="1" ref="M16" ca="1">IFERROR(INDIRECT(CONCATENATE(S16,"!C51"))/D16,0)</f>
        <v>3.6</v>
      </c>
      <c r="N16" s="90" cm="1">
        <f t="array" aca="1" ref="N16" ca="1">IFERROR(INDIRECT(CONCATENATE(S16,"!C52"))/D16,0)</f>
        <v>2.4</v>
      </c>
      <c r="O16" s="90">
        <f t="shared" ca="1" si="21"/>
        <v>18.2</v>
      </c>
      <c r="P16" s="98">
        <f t="shared" ca="1" si="22"/>
        <v>18</v>
      </c>
      <c r="Q16" s="111" t="str">
        <f t="shared" ca="1" si="23"/>
        <v>Tom Mohsinger</v>
      </c>
      <c r="R16" s="116">
        <f t="shared" ca="1" si="24"/>
        <v>4</v>
      </c>
      <c r="S16" s="223" t="s">
        <v>178</v>
      </c>
      <c r="T16" s="233">
        <f t="shared" ca="1" si="25"/>
        <v>43</v>
      </c>
      <c r="U16" s="110">
        <f t="shared" ca="1" si="26"/>
        <v>44</v>
      </c>
      <c r="V16" s="221">
        <f t="shared" ca="1" si="27"/>
        <v>87</v>
      </c>
      <c r="W16" s="110">
        <f t="shared" ca="1" si="28"/>
        <v>64</v>
      </c>
      <c r="X16" s="110">
        <f t="shared" ca="1" si="29"/>
        <v>65</v>
      </c>
      <c r="Y16" s="222">
        <f t="shared" ca="1" si="30"/>
        <v>129</v>
      </c>
      <c r="Z16" s="237">
        <f t="shared" ca="1" si="31"/>
        <v>42</v>
      </c>
    </row>
    <row r="17" spans="1:26" x14ac:dyDescent="0.2">
      <c r="A17" s="30">
        <v>12</v>
      </c>
      <c r="B17" t="str">
        <f t="shared" ca="1" si="16"/>
        <v>Mark Rusnak</v>
      </c>
      <c r="C17" s="30">
        <f t="shared" ca="1" si="17"/>
        <v>10</v>
      </c>
      <c r="D17" s="110">
        <f t="shared" ca="1" si="18"/>
        <v>13</v>
      </c>
      <c r="E17" s="19">
        <f t="shared" ca="1" si="19"/>
        <v>53</v>
      </c>
      <c r="F17" s="90">
        <f t="shared" ca="1" si="20"/>
        <v>5.3</v>
      </c>
      <c r="G17" s="30">
        <v>12</v>
      </c>
      <c r="H17" s="140"/>
      <c r="I17" s="90" cm="1">
        <f t="array" aca="1" ref="I17" ca="1">IFERROR(INDIRECT(CONCATENATE(S17,"!C47"))/D17,0)</f>
        <v>0</v>
      </c>
      <c r="J17" s="90" cm="1">
        <f t="array" aca="1" ref="J17" ca="1">IFERROR(INDIRECT(CONCATENATE(S17,"!C48"))/D17,0)</f>
        <v>0.46153846153846156</v>
      </c>
      <c r="K17" s="90" cm="1">
        <f t="array" aca="1" ref="K17" ca="1">IFERROR(INDIRECT(CONCATENATE(S17,"!C49"))/D17,0)</f>
        <v>3.0769230769230771</v>
      </c>
      <c r="L17" s="104" cm="1">
        <f t="array" aca="1" ref="L17" ca="1">IFERROR(INDIRECT(CONCATENATE(S17,"!C50"))/C17,0)</f>
        <v>5.9</v>
      </c>
      <c r="M17" s="104" cm="1">
        <f t="array" aca="1" ref="M17" ca="1">IFERROR(INDIRECT(CONCATENATE(S17,"!C51"))/D17,0)</f>
        <v>0.92307692307692313</v>
      </c>
      <c r="N17" s="90" cm="1">
        <f t="array" aca="1" ref="N17" ca="1">IFERROR(INDIRECT(CONCATENATE(S17,"!C52"))/D17,0)</f>
        <v>0</v>
      </c>
      <c r="O17" s="90">
        <f t="shared" ca="1" si="21"/>
        <v>7.2846153846153854</v>
      </c>
      <c r="P17" s="98">
        <f t="shared" ca="1" si="22"/>
        <v>7</v>
      </c>
      <c r="Q17" s="111" t="str">
        <f t="shared" ca="1" si="23"/>
        <v>Mark Rusnak</v>
      </c>
      <c r="R17" s="116">
        <f t="shared" ca="1" si="24"/>
        <v>5</v>
      </c>
      <c r="S17" s="248" t="s">
        <v>171</v>
      </c>
      <c r="T17" s="249">
        <f t="shared" ca="1" si="25"/>
        <v>32</v>
      </c>
      <c r="U17" s="250">
        <f t="shared" ca="1" si="26"/>
        <v>34</v>
      </c>
      <c r="V17" s="251">
        <f t="shared" ca="1" si="27"/>
        <v>66</v>
      </c>
      <c r="W17" s="250">
        <f t="shared" ca="1" si="28"/>
        <v>49</v>
      </c>
      <c r="X17" s="250">
        <f t="shared" ca="1" si="29"/>
        <v>50</v>
      </c>
      <c r="Y17" s="252">
        <f t="shared" ca="1" si="30"/>
        <v>99</v>
      </c>
      <c r="Z17" s="253">
        <f t="shared" ca="1" si="31"/>
        <v>33</v>
      </c>
    </row>
    <row r="18" spans="1:26" x14ac:dyDescent="0.2">
      <c r="A18" s="30">
        <v>13</v>
      </c>
      <c r="B18" t="str">
        <f t="shared" ca="1" si="16"/>
        <v>Matt Nichols</v>
      </c>
      <c r="C18" s="30">
        <f t="shared" ca="1" si="17"/>
        <v>9</v>
      </c>
      <c r="D18" s="110">
        <f t="shared" ca="1" si="18"/>
        <v>9</v>
      </c>
      <c r="E18" s="19">
        <f t="shared" ca="1" si="19"/>
        <v>41.5</v>
      </c>
      <c r="F18" s="90">
        <f t="shared" ca="1" si="20"/>
        <v>4.6111111111111107</v>
      </c>
      <c r="G18" s="30">
        <v>13</v>
      </c>
      <c r="H18" s="140"/>
      <c r="I18" s="90" cm="1">
        <f t="array" aca="1" ref="I18" ca="1">IFERROR(INDIRECT(CONCATENATE(S18,"!C47"))/D18,0)</f>
        <v>0</v>
      </c>
      <c r="J18" s="90" cm="1">
        <f t="array" aca="1" ref="J18" ca="1">IFERROR(INDIRECT(CONCATENATE(S18,"!C48"))/D18,0)</f>
        <v>0</v>
      </c>
      <c r="K18" s="90" cm="1">
        <f t="array" aca="1" ref="K18" ca="1">IFERROR(INDIRECT(CONCATENATE(S18,"!C49"))/D18,0)</f>
        <v>1.3333333333333333</v>
      </c>
      <c r="L18" s="104" cm="1">
        <f t="array" aca="1" ref="L18" ca="1">IFERROR(INDIRECT(CONCATENATE(S18,"!C50"))/C18,0)</f>
        <v>3.6666666666666665</v>
      </c>
      <c r="M18" s="104" cm="1">
        <f t="array" aca="1" ref="M18" ca="1">IFERROR(INDIRECT(CONCATENATE(S18,"!C51"))/D18,0)</f>
        <v>2.5555555555555554</v>
      </c>
      <c r="N18" s="90" cm="1">
        <f t="array" aca="1" ref="N18" ca="1">IFERROR(INDIRECT(CONCATENATE(S18,"!C52"))/D18,0)</f>
        <v>1.4444444444444444</v>
      </c>
      <c r="O18" s="90">
        <f t="shared" ca="1" si="21"/>
        <v>13.111111111111111</v>
      </c>
      <c r="P18" s="98">
        <f t="shared" ca="1" si="22"/>
        <v>13</v>
      </c>
      <c r="Q18" s="111" t="str">
        <f t="shared" ca="1" si="23"/>
        <v>Matt Nichols</v>
      </c>
      <c r="R18" s="116">
        <f t="shared" ca="1" si="24"/>
        <v>5</v>
      </c>
      <c r="S18" s="223" t="s">
        <v>176</v>
      </c>
      <c r="T18" s="233">
        <f t="shared" ca="1" si="25"/>
        <v>39</v>
      </c>
      <c r="U18" s="110">
        <f t="shared" ca="1" si="26"/>
        <v>42</v>
      </c>
      <c r="V18" s="221">
        <f t="shared" ca="1" si="27"/>
        <v>81</v>
      </c>
      <c r="W18" s="110">
        <f t="shared" ca="1" si="28"/>
        <v>56</v>
      </c>
      <c r="X18" s="110">
        <f t="shared" ca="1" si="29"/>
        <v>68</v>
      </c>
      <c r="Y18" s="222">
        <f t="shared" ca="1" si="30"/>
        <v>124</v>
      </c>
      <c r="Z18" s="237">
        <f t="shared" ca="1" si="31"/>
        <v>43</v>
      </c>
    </row>
    <row r="19" spans="1:26" x14ac:dyDescent="0.2">
      <c r="A19" s="30">
        <v>14</v>
      </c>
      <c r="B19" t="str">
        <f t="shared" ca="1" si="16"/>
        <v>Pete Michalski</v>
      </c>
      <c r="C19" s="30">
        <f t="shared" ca="1" si="17"/>
        <v>10</v>
      </c>
      <c r="D19" s="110">
        <f t="shared" ca="1" si="18"/>
        <v>12</v>
      </c>
      <c r="E19" s="19">
        <f t="shared" ca="1" si="19"/>
        <v>39</v>
      </c>
      <c r="F19" s="90">
        <f t="shared" ca="1" si="20"/>
        <v>3.9</v>
      </c>
      <c r="G19" s="30">
        <v>15</v>
      </c>
      <c r="H19" s="140"/>
      <c r="I19" s="90" cm="1">
        <f t="array" aca="1" ref="I19" ca="1">IFERROR(INDIRECT(CONCATENATE(S19,"!C47"))/D19,0)</f>
        <v>0</v>
      </c>
      <c r="J19" s="90" cm="1">
        <f t="array" aca="1" ref="J19" ca="1">IFERROR(INDIRECT(CONCATENATE(S19,"!C48"))/D19,0)</f>
        <v>0</v>
      </c>
      <c r="K19" s="90" cm="1">
        <f t="array" aca="1" ref="K19" ca="1">IFERROR(INDIRECT(CONCATENATE(S19,"!C49"))/D19,0)</f>
        <v>0.33333333333333331</v>
      </c>
      <c r="L19" s="104" cm="1">
        <f t="array" aca="1" ref="L19" ca="1">IFERROR(INDIRECT(CONCATENATE(S19,"!C50"))/C19,0)</f>
        <v>0.9</v>
      </c>
      <c r="M19" s="104" cm="1">
        <f t="array" aca="1" ref="M19" ca="1">IFERROR(INDIRECT(CONCATENATE(S19,"!C51"))/D19,0)</f>
        <v>2</v>
      </c>
      <c r="N19" s="90" cm="1">
        <f t="array" aca="1" ref="N19" ca="1">IFERROR(INDIRECT(CONCATENATE(S19,"!C52"))/D19,0)</f>
        <v>5.916666666666667</v>
      </c>
      <c r="O19" s="90">
        <f t="shared" ca="1" si="21"/>
        <v>22.65</v>
      </c>
      <c r="P19" s="98">
        <f t="shared" ca="1" si="22"/>
        <v>23</v>
      </c>
      <c r="Q19" s="111" t="str">
        <f t="shared" ca="1" si="23"/>
        <v>Pete Michalski</v>
      </c>
      <c r="R19" s="116">
        <f t="shared" ca="1" si="24"/>
        <v>5</v>
      </c>
      <c r="S19" s="223" t="s">
        <v>173</v>
      </c>
      <c r="T19" s="233">
        <f t="shared" ca="1" si="25"/>
        <v>50</v>
      </c>
      <c r="U19" s="110">
        <f t="shared" ca="1" si="26"/>
        <v>49</v>
      </c>
      <c r="V19" s="221">
        <f t="shared" ca="1" si="27"/>
        <v>99</v>
      </c>
      <c r="W19" s="110">
        <f t="shared" ca="1" si="28"/>
        <v>78</v>
      </c>
      <c r="X19" s="110">
        <f t="shared" ca="1" si="29"/>
        <v>78</v>
      </c>
      <c r="Y19" s="222">
        <f t="shared" ca="1" si="30"/>
        <v>156</v>
      </c>
      <c r="Z19" s="237">
        <f t="shared" ca="1" si="31"/>
        <v>57</v>
      </c>
    </row>
    <row r="20" spans="1:26" x14ac:dyDescent="0.2">
      <c r="A20" s="30">
        <v>15</v>
      </c>
      <c r="B20" t="str">
        <f t="shared" ca="1" si="16"/>
        <v>Sue Michalski</v>
      </c>
      <c r="C20" s="30">
        <f t="shared" ca="1" si="17"/>
        <v>10</v>
      </c>
      <c r="D20" s="110">
        <f t="shared" ca="1" si="18"/>
        <v>12</v>
      </c>
      <c r="E20" s="19">
        <f t="shared" ca="1" si="19"/>
        <v>38.5</v>
      </c>
      <c r="F20" s="90">
        <f t="shared" ca="1" si="20"/>
        <v>3.85</v>
      </c>
      <c r="G20" s="30">
        <v>14</v>
      </c>
      <c r="H20" s="140"/>
      <c r="I20" s="90" cm="1">
        <f t="array" aca="1" ref="I20" ca="1">IFERROR(INDIRECT(CONCATENATE(S20,"!C47"))/D20,0)</f>
        <v>0</v>
      </c>
      <c r="J20" s="90" cm="1">
        <f t="array" aca="1" ref="J20" ca="1">IFERROR(INDIRECT(CONCATENATE(S20,"!C48"))/D20,0)</f>
        <v>0</v>
      </c>
      <c r="K20" s="90" cm="1">
        <f t="array" aca="1" ref="K20" ca="1">IFERROR(INDIRECT(CONCATENATE(S20,"!C49"))/D20,0)</f>
        <v>0</v>
      </c>
      <c r="L20" s="104" cm="1">
        <f t="array" aca="1" ref="L20" ca="1">IFERROR(INDIRECT(CONCATENATE(S20,"!C50"))/C20,0)</f>
        <v>0.7</v>
      </c>
      <c r="M20" s="104" cm="1">
        <f t="array" aca="1" ref="M20" ca="1">IFERROR(INDIRECT(CONCATENATE(S20,"!C51"))/D20,0)</f>
        <v>1.5833333333333333</v>
      </c>
      <c r="N20" s="90" cm="1">
        <f t="array" aca="1" ref="N20" ca="1">IFERROR(INDIRECT(CONCATENATE(S20,"!C52"))/D20,0)</f>
        <v>6.833333333333333</v>
      </c>
      <c r="O20" s="90">
        <f t="shared" ca="1" si="21"/>
        <v>24.366666666666667</v>
      </c>
      <c r="P20" s="98">
        <f t="shared" ca="1" si="22"/>
        <v>24</v>
      </c>
      <c r="Q20" s="111" t="str">
        <f t="shared" ca="1" si="23"/>
        <v>Sue Michalski</v>
      </c>
      <c r="R20" s="116">
        <f t="shared" ca="1" si="24"/>
        <v>4</v>
      </c>
      <c r="S20" s="223" t="s">
        <v>175</v>
      </c>
      <c r="T20" s="233">
        <f t="shared" ca="1" si="25"/>
        <v>52</v>
      </c>
      <c r="U20" s="110">
        <f t="shared" ca="1" si="26"/>
        <v>55</v>
      </c>
      <c r="V20" s="221">
        <f t="shared" ca="1" si="27"/>
        <v>107</v>
      </c>
      <c r="W20" s="110">
        <f t="shared" ca="1" si="28"/>
        <v>76</v>
      </c>
      <c r="X20" s="110">
        <f t="shared" ca="1" si="29"/>
        <v>79</v>
      </c>
      <c r="Y20" s="222">
        <f t="shared" ca="1" si="30"/>
        <v>155</v>
      </c>
      <c r="Z20" s="237">
        <f t="shared" ca="1" si="31"/>
        <v>48</v>
      </c>
    </row>
    <row r="21" spans="1:26" x14ac:dyDescent="0.2">
      <c r="A21" s="30">
        <v>16</v>
      </c>
      <c r="B21" t="str">
        <f t="shared" ref="B21" ca="1" si="32">INDIRECT(CONCATENATE(S21,"!A1"))</f>
        <v>Marty Reed</v>
      </c>
      <c r="C21" s="30">
        <f t="shared" ref="C21" ca="1" si="33">MIN(10,D21)</f>
        <v>3</v>
      </c>
      <c r="D21" s="110">
        <f t="shared" ref="D21" ca="1" si="34">INDIRECT(CONCATENATE(S21,"!F44"))</f>
        <v>3</v>
      </c>
      <c r="E21" s="19">
        <f t="shared" ref="E21" ca="1" si="35">IFERROR(INDIRECT(CONCATENATE(S21,"!D44")),0)</f>
        <v>12.5</v>
      </c>
      <c r="F21" s="90">
        <f t="shared" ref="F21" ca="1" si="36">IFERROR(E21/C21,0)</f>
        <v>4.166666666666667</v>
      </c>
      <c r="G21" s="30">
        <v>16</v>
      </c>
      <c r="H21" s="140"/>
      <c r="I21" s="90" cm="1">
        <f t="array" aca="1" ref="I21" ca="1">IFERROR(INDIRECT(CONCATENATE(S21,"!C47"))/D21,0)</f>
        <v>0</v>
      </c>
      <c r="J21" s="90" cm="1">
        <f t="array" aca="1" ref="J21" ca="1">IFERROR(INDIRECT(CONCATENATE(S21,"!C48"))/D21,0)</f>
        <v>0.33333333333333331</v>
      </c>
      <c r="K21" s="90" cm="1">
        <f t="array" aca="1" ref="K21" ca="1">IFERROR(INDIRECT(CONCATENATE(S21,"!C49"))/D21,0)</f>
        <v>1.3333333333333333</v>
      </c>
      <c r="L21" s="104" cm="1">
        <f t="array" aca="1" ref="L21" ca="1">IFERROR(INDIRECT(CONCATENATE(S21,"!C50"))/C21,0)</f>
        <v>5</v>
      </c>
      <c r="M21" s="104" cm="1">
        <f t="array" aca="1" ref="M21" ca="1">IFERROR(INDIRECT(CONCATENATE(S21,"!C51"))/D21,0)</f>
        <v>1.6666666666666667</v>
      </c>
      <c r="N21" s="90" cm="1">
        <f t="array" aca="1" ref="N21" ca="1">IFERROR(INDIRECT(CONCATENATE(S21,"!C52"))/D21,0)</f>
        <v>0.66666666666666663</v>
      </c>
      <c r="O21" s="90">
        <f t="shared" ref="O21" ca="1" si="37">L21+(M21*2)+(N21*3)-J21</f>
        <v>10</v>
      </c>
      <c r="P21" s="98">
        <f t="shared" ref="P21" ca="1" si="38">ROUND(O21,0)</f>
        <v>10</v>
      </c>
      <c r="Q21" s="111" t="str">
        <f t="shared" ref="Q21" ca="1" si="39">B21</f>
        <v>Marty Reed</v>
      </c>
      <c r="R21" s="116">
        <f t="shared" ref="R21" ca="1" si="40">FIND(" ",Q21)</f>
        <v>6</v>
      </c>
      <c r="S21" s="223" t="s">
        <v>172</v>
      </c>
      <c r="T21" s="239">
        <f t="shared" ref="T21" ca="1" si="41">INDIRECT(CONCATENATE(S21,"!k38"))</f>
        <v>44</v>
      </c>
      <c r="U21" s="240">
        <f t="shared" ref="U21" ca="1" si="42">INDIRECT(CONCATENATE(S21,"!k49"))</f>
        <v>46</v>
      </c>
      <c r="V21" s="241">
        <f t="shared" ref="V21" ca="1" si="43">SUM(T21:U21)</f>
        <v>90</v>
      </c>
      <c r="W21" s="240">
        <f t="shared" ref="W21" ca="1" si="44">INDIRECT(CONCATENATE(S21,"!l38"))</f>
        <v>48</v>
      </c>
      <c r="X21" s="240">
        <f t="shared" ref="X21" ca="1" si="45">INDIRECT(CONCATENATE(S21,"!l49"))</f>
        <v>46</v>
      </c>
      <c r="Y21" s="242">
        <f t="shared" ref="Y21" ca="1" si="46">SUM(W21:X21)</f>
        <v>94</v>
      </c>
      <c r="Z21" s="243">
        <f t="shared" ref="Z21" ca="1" si="47">+Y21-V21</f>
        <v>4</v>
      </c>
    </row>
    <row r="22" spans="1:26" x14ac:dyDescent="0.2">
      <c r="A22" s="30"/>
      <c r="E22" s="19"/>
      <c r="H22" s="88"/>
      <c r="I22" s="111"/>
      <c r="J22" s="30"/>
      <c r="K22" s="113"/>
      <c r="L22" s="41"/>
      <c r="M22" s="19"/>
      <c r="N22" s="30"/>
    </row>
    <row r="23" spans="1:26" x14ac:dyDescent="0.2">
      <c r="E23" s="19"/>
      <c r="H23" s="88"/>
      <c r="I23" s="112">
        <f t="shared" ref="I23:N23" ca="1" si="48">AVERAGE(I6:I21)</f>
        <v>0</v>
      </c>
      <c r="J23" s="112">
        <f t="shared" ca="1" si="48"/>
        <v>0.11810897435897437</v>
      </c>
      <c r="K23" s="112">
        <f t="shared" ca="1" si="48"/>
        <v>1.3131181318681318</v>
      </c>
      <c r="L23" s="112">
        <f t="shared" ca="1" si="48"/>
        <v>4.2041666666666657</v>
      </c>
      <c r="M23" s="112">
        <f t="shared" ca="1" si="48"/>
        <v>2.4217986874236876</v>
      </c>
      <c r="N23" s="112">
        <f t="shared" ca="1" si="48"/>
        <v>1.9843597374847375</v>
      </c>
      <c r="O23" s="114">
        <f ca="1">L23+(M23*2)+(N23*3)-J23</f>
        <v>14.882734279609277</v>
      </c>
      <c r="P23" s="115">
        <f ca="1">ROUND(O23,0)</f>
        <v>15</v>
      </c>
    </row>
    <row r="24" spans="1:26" x14ac:dyDescent="0.2">
      <c r="A24" s="89"/>
      <c r="E24" s="19"/>
      <c r="H24" s="88"/>
    </row>
    <row r="25" spans="1:26" x14ac:dyDescent="0.2">
      <c r="E25" s="19"/>
      <c r="F25" s="38"/>
      <c r="H25" s="88"/>
    </row>
    <row r="26" spans="1:26" x14ac:dyDescent="0.2">
      <c r="F26" s="90"/>
      <c r="H26" s="88"/>
    </row>
    <row r="27" spans="1:26" x14ac:dyDescent="0.2">
      <c r="F27" s="90"/>
      <c r="H27" s="88"/>
    </row>
    <row r="28" spans="1:26" hidden="1" x14ac:dyDescent="0.2">
      <c r="E28" s="178">
        <f ca="1">SUM(E6:E25)</f>
        <v>843</v>
      </c>
      <c r="H28" s="88"/>
    </row>
    <row r="29" spans="1:26" x14ac:dyDescent="0.2">
      <c r="H29" s="88"/>
    </row>
    <row r="30" spans="1:26" x14ac:dyDescent="0.2">
      <c r="H30" s="88"/>
    </row>
    <row r="31" spans="1:26" x14ac:dyDescent="0.2">
      <c r="A31" s="92"/>
      <c r="B31" s="93" t="s">
        <v>15</v>
      </c>
      <c r="C31" s="94"/>
      <c r="D31" s="94"/>
      <c r="E31" s="94"/>
      <c r="F31" s="92"/>
      <c r="G31" s="92"/>
      <c r="H31" s="92"/>
    </row>
    <row r="32" spans="1:26" x14ac:dyDescent="0.2">
      <c r="C32" s="140"/>
      <c r="E32" s="12" t="s">
        <v>116</v>
      </c>
      <c r="F32" s="109"/>
    </row>
    <row r="33" spans="1:26" x14ac:dyDescent="0.2">
      <c r="B33" s="108"/>
      <c r="C33" s="140"/>
      <c r="F33" s="30"/>
    </row>
    <row r="34" spans="1:26" x14ac:dyDescent="0.2">
      <c r="B34" s="108"/>
      <c r="C34" s="140"/>
      <c r="F34" s="30"/>
    </row>
    <row r="35" spans="1:26" x14ac:dyDescent="0.2">
      <c r="C35" s="140"/>
      <c r="E35" s="12" t="s">
        <v>16</v>
      </c>
      <c r="F35" s="12"/>
    </row>
    <row r="36" spans="1:26" s="88" customFormat="1" x14ac:dyDescent="0.2">
      <c r="A36" s="97"/>
      <c r="B36" t="s">
        <v>24</v>
      </c>
      <c r="C36" s="140"/>
      <c r="D36" s="96"/>
      <c r="E36" s="90">
        <v>0.46153846153846156</v>
      </c>
      <c r="F36" s="9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14"/>
      <c r="R36" s="114"/>
      <c r="S36" s="114"/>
      <c r="T36" s="114"/>
      <c r="U36" s="114"/>
      <c r="V36" s="114"/>
      <c r="W36" s="114"/>
      <c r="X36" s="38"/>
      <c r="Y36" s="38"/>
      <c r="Z36" s="38"/>
    </row>
    <row r="37" spans="1:26" s="38" customFormat="1" x14ac:dyDescent="0.2">
      <c r="A37" s="97"/>
      <c r="B37" t="s">
        <v>125</v>
      </c>
      <c r="C37" s="140"/>
      <c r="D37" s="98"/>
      <c r="E37" s="90">
        <v>0.38461538461538464</v>
      </c>
      <c r="F37" s="90"/>
      <c r="Q37" s="114"/>
      <c r="R37" s="114"/>
      <c r="S37" s="114"/>
      <c r="T37" s="114"/>
      <c r="U37" s="114"/>
      <c r="V37" s="114"/>
      <c r="W37" s="114"/>
    </row>
    <row r="38" spans="1:26" s="88" customFormat="1" x14ac:dyDescent="0.2">
      <c r="A38" s="95"/>
      <c r="B38" t="s">
        <v>87</v>
      </c>
      <c r="C38" s="140"/>
      <c r="D38" s="98"/>
      <c r="E38" s="90">
        <v>0.33333333333333331</v>
      </c>
      <c r="F38" s="90"/>
      <c r="Q38" s="189"/>
      <c r="R38" s="189"/>
      <c r="S38" s="189"/>
      <c r="T38" s="189"/>
      <c r="U38" s="114"/>
      <c r="V38" s="114"/>
      <c r="W38" s="114"/>
    </row>
    <row r="39" spans="1:26" s="38" customFormat="1" x14ac:dyDescent="0.2">
      <c r="A39" s="97"/>
      <c r="B39" t="s">
        <v>17</v>
      </c>
      <c r="C39" s="140"/>
      <c r="D39" s="98"/>
      <c r="E39" s="90">
        <v>0.2</v>
      </c>
      <c r="F39" s="90"/>
      <c r="Q39" s="189"/>
      <c r="R39" s="189"/>
      <c r="S39" s="189"/>
      <c r="T39" s="114"/>
      <c r="U39" s="189"/>
      <c r="V39" s="189"/>
      <c r="W39" s="189"/>
    </row>
    <row r="40" spans="1:26" s="88" customFormat="1" x14ac:dyDescent="0.2">
      <c r="A40" s="97"/>
      <c r="B40" t="s">
        <v>100</v>
      </c>
      <c r="C40" s="140"/>
      <c r="D40" s="98"/>
      <c r="E40" s="90">
        <v>0.2</v>
      </c>
      <c r="F40" s="9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14"/>
      <c r="R40" s="114"/>
      <c r="S40" s="114"/>
      <c r="T40" s="114"/>
      <c r="U40" s="114"/>
      <c r="V40" s="114"/>
      <c r="W40" s="114"/>
    </row>
    <row r="41" spans="1:26" s="38" customFormat="1" x14ac:dyDescent="0.2">
      <c r="A41" s="97"/>
      <c r="B41" t="s">
        <v>22</v>
      </c>
      <c r="C41" s="140"/>
      <c r="D41" s="96"/>
      <c r="E41" s="90">
        <v>0.1</v>
      </c>
      <c r="F41" s="90"/>
      <c r="Q41" s="114"/>
      <c r="R41" s="114"/>
      <c r="S41" s="114"/>
      <c r="T41" s="189"/>
      <c r="U41" s="189"/>
      <c r="V41" s="189"/>
      <c r="W41" s="189"/>
    </row>
    <row r="42" spans="1:26" s="38" customFormat="1" x14ac:dyDescent="0.2">
      <c r="A42" s="97"/>
      <c r="B42" t="s">
        <v>185</v>
      </c>
      <c r="C42" s="140"/>
      <c r="D42" s="98"/>
      <c r="E42" s="90">
        <v>7.6923076923076927E-2</v>
      </c>
      <c r="F42" s="90"/>
      <c r="Q42" s="189"/>
      <c r="R42" s="189"/>
      <c r="S42" s="189"/>
      <c r="T42" s="114"/>
      <c r="U42" s="114"/>
      <c r="V42" s="114"/>
      <c r="W42" s="114"/>
    </row>
    <row r="43" spans="1:26" s="38" customFormat="1" x14ac:dyDescent="0.2">
      <c r="A43" s="97"/>
      <c r="B43" t="s">
        <v>27</v>
      </c>
      <c r="C43" s="140"/>
      <c r="D43" s="98"/>
      <c r="E43" s="90">
        <v>6.6666666666666666E-2</v>
      </c>
      <c r="F43" s="90"/>
      <c r="Q43" s="114"/>
      <c r="R43" s="114"/>
      <c r="S43" s="114"/>
      <c r="T43" s="114"/>
      <c r="U43" s="114"/>
      <c r="V43" s="114"/>
      <c r="W43" s="114"/>
    </row>
    <row r="44" spans="1:26" s="38" customFormat="1" x14ac:dyDescent="0.2">
      <c r="A44" s="95"/>
      <c r="B44" t="s">
        <v>20</v>
      </c>
      <c r="C44" s="140"/>
      <c r="D44" s="98"/>
      <c r="E44" s="90">
        <v>6.6666666666666666E-2</v>
      </c>
      <c r="F44" s="90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114"/>
      <c r="R44" s="114"/>
      <c r="S44" s="114"/>
      <c r="T44" s="189"/>
      <c r="U44" s="114"/>
      <c r="V44" s="114"/>
      <c r="W44" s="114"/>
      <c r="X44" s="88"/>
      <c r="Y44" s="88"/>
      <c r="Z44" s="88"/>
    </row>
    <row r="45" spans="1:26" s="38" customFormat="1" x14ac:dyDescent="0.2">
      <c r="A45" s="97"/>
      <c r="B45" t="s">
        <v>160</v>
      </c>
      <c r="C45" s="140"/>
      <c r="D45" s="98"/>
      <c r="E45" s="90">
        <v>0</v>
      </c>
      <c r="F45" s="90"/>
      <c r="Q45" s="189"/>
      <c r="R45" s="189"/>
      <c r="S45" s="189"/>
      <c r="T45" s="114"/>
      <c r="U45" s="114"/>
      <c r="V45" s="114"/>
      <c r="W45" s="114"/>
    </row>
    <row r="46" spans="1:26" s="88" customFormat="1" x14ac:dyDescent="0.2">
      <c r="A46" s="97"/>
      <c r="B46" t="s">
        <v>18</v>
      </c>
      <c r="C46" s="140"/>
      <c r="D46" s="96"/>
      <c r="E46" s="90">
        <v>0</v>
      </c>
      <c r="F46" s="90"/>
      <c r="G46" s="38"/>
      <c r="L46" s="38"/>
      <c r="M46" s="38"/>
      <c r="N46" s="38"/>
      <c r="O46" s="38"/>
      <c r="P46" s="38"/>
      <c r="Q46" s="114"/>
      <c r="R46" s="114"/>
      <c r="S46" s="114"/>
      <c r="T46" s="189"/>
      <c r="U46" s="189"/>
      <c r="V46" s="189"/>
      <c r="W46" s="189"/>
      <c r="X46" s="38"/>
      <c r="Y46" s="38"/>
      <c r="Z46" s="38"/>
    </row>
    <row r="47" spans="1:26" s="38" customFormat="1" x14ac:dyDescent="0.2">
      <c r="A47" s="97"/>
      <c r="B47" t="s">
        <v>19</v>
      </c>
      <c r="C47" s="140"/>
      <c r="D47" s="96"/>
      <c r="E47" s="90">
        <v>0</v>
      </c>
      <c r="F47" s="90"/>
      <c r="Q47" s="114"/>
      <c r="R47" s="114"/>
      <c r="S47" s="114"/>
      <c r="T47" s="114"/>
      <c r="U47" s="114"/>
      <c r="V47" s="114"/>
      <c r="W47" s="114"/>
      <c r="X47" s="88"/>
      <c r="Y47" s="88"/>
      <c r="Z47" s="88"/>
    </row>
    <row r="48" spans="1:26" s="38" customFormat="1" x14ac:dyDescent="0.2">
      <c r="A48" s="95"/>
      <c r="B48" t="s">
        <v>28</v>
      </c>
      <c r="C48" s="140"/>
      <c r="D48" s="98"/>
      <c r="E48" s="90">
        <v>0</v>
      </c>
      <c r="F48" s="90"/>
      <c r="G48" s="88"/>
      <c r="L48" s="88"/>
      <c r="M48" s="88"/>
      <c r="N48" s="88"/>
      <c r="O48" s="88"/>
      <c r="P48" s="88"/>
      <c r="Q48" s="114"/>
      <c r="R48" s="114"/>
      <c r="S48" s="114"/>
      <c r="T48" s="114"/>
      <c r="U48" s="114"/>
      <c r="V48" s="114"/>
      <c r="W48" s="114"/>
    </row>
    <row r="49" spans="1:26" s="38" customFormat="1" x14ac:dyDescent="0.2">
      <c r="A49" s="95"/>
      <c r="B49" t="s">
        <v>161</v>
      </c>
      <c r="C49" s="140"/>
      <c r="D49" s="98"/>
      <c r="E49" s="90">
        <v>0</v>
      </c>
      <c r="F49" s="90"/>
      <c r="G49" s="88"/>
      <c r="L49" s="88"/>
      <c r="M49" s="88"/>
      <c r="N49" s="88"/>
      <c r="O49" s="88"/>
      <c r="P49" s="88"/>
      <c r="Q49" s="114"/>
      <c r="R49" s="114"/>
      <c r="S49" s="114"/>
      <c r="T49" s="114"/>
      <c r="U49" s="114"/>
      <c r="V49" s="114"/>
      <c r="W49" s="114"/>
    </row>
    <row r="50" spans="1:26" s="38" customFormat="1" x14ac:dyDescent="0.2">
      <c r="A50" s="97"/>
      <c r="B50" t="s">
        <v>25</v>
      </c>
      <c r="C50" s="140"/>
      <c r="D50" s="98"/>
      <c r="E50" s="90">
        <v>0</v>
      </c>
      <c r="F50" s="90"/>
      <c r="Q50" s="114"/>
      <c r="R50" s="114"/>
      <c r="S50" s="114"/>
      <c r="T50" s="114"/>
      <c r="U50" s="114"/>
      <c r="V50" s="114"/>
      <c r="W50" s="114"/>
    </row>
    <row r="51" spans="1:26" s="38" customFormat="1" x14ac:dyDescent="0.2">
      <c r="A51" s="97"/>
      <c r="B51" t="s">
        <v>26</v>
      </c>
      <c r="C51" s="140"/>
      <c r="D51" s="98"/>
      <c r="E51" s="90">
        <v>0</v>
      </c>
      <c r="F51" s="90"/>
      <c r="H51" s="88"/>
      <c r="I51" s="88"/>
      <c r="J51" s="88"/>
      <c r="K51" s="88"/>
      <c r="Q51" s="114"/>
      <c r="R51" s="114"/>
      <c r="S51" s="114"/>
      <c r="T51" s="114"/>
      <c r="U51" s="189"/>
      <c r="V51" s="189"/>
      <c r="W51" s="189"/>
    </row>
    <row r="52" spans="1:26" x14ac:dyDescent="0.2">
      <c r="A52" s="92"/>
      <c r="B52" s="99"/>
      <c r="C52" s="99"/>
      <c r="D52" s="99"/>
      <c r="E52" s="179"/>
      <c r="F52" s="99"/>
      <c r="G52" s="99"/>
    </row>
    <row r="53" spans="1:26" x14ac:dyDescent="0.2">
      <c r="C53" s="140"/>
      <c r="E53" s="12" t="s">
        <v>29</v>
      </c>
      <c r="F53" s="12"/>
    </row>
    <row r="54" spans="1:26" x14ac:dyDescent="0.2">
      <c r="B54" t="s">
        <v>24</v>
      </c>
      <c r="C54" s="140"/>
      <c r="D54" s="10"/>
      <c r="E54" s="90">
        <v>3.0769230769230771</v>
      </c>
      <c r="F54" s="90"/>
      <c r="X54" s="79"/>
      <c r="Y54" s="79"/>
      <c r="Z54" s="79"/>
    </row>
    <row r="55" spans="1:26" x14ac:dyDescent="0.2">
      <c r="B55" t="s">
        <v>17</v>
      </c>
      <c r="C55" s="140"/>
      <c r="D55" s="10"/>
      <c r="E55" s="90">
        <v>3</v>
      </c>
      <c r="F55" s="90"/>
      <c r="Q55" s="133"/>
      <c r="R55" s="133"/>
      <c r="S55" s="133"/>
    </row>
    <row r="56" spans="1:26" x14ac:dyDescent="0.2">
      <c r="B56" t="s">
        <v>125</v>
      </c>
      <c r="C56" s="140"/>
      <c r="E56" s="90">
        <v>2.4615384615384617</v>
      </c>
      <c r="F56" s="90"/>
    </row>
    <row r="57" spans="1:26" x14ac:dyDescent="0.2">
      <c r="B57" t="s">
        <v>100</v>
      </c>
      <c r="C57" s="140"/>
      <c r="E57" s="90">
        <v>2.3333333333333335</v>
      </c>
      <c r="F57" s="90"/>
      <c r="H57" s="79"/>
      <c r="I57" s="79"/>
      <c r="J57" s="79"/>
      <c r="K57" s="79"/>
    </row>
    <row r="58" spans="1:26" s="79" customFormat="1" x14ac:dyDescent="0.2">
      <c r="A58"/>
      <c r="B58" t="s">
        <v>160</v>
      </c>
      <c r="C58" s="196"/>
      <c r="D58" s="30"/>
      <c r="E58" s="90">
        <v>1.7142857142857142</v>
      </c>
      <c r="F58" s="90"/>
      <c r="G58"/>
      <c r="L58" s="35"/>
      <c r="M58" s="2"/>
      <c r="N58"/>
      <c r="O58"/>
      <c r="P58"/>
      <c r="Q58" s="111"/>
      <c r="R58" s="111"/>
      <c r="S58" s="111"/>
      <c r="T58" s="111"/>
      <c r="U58" s="133"/>
      <c r="V58" s="133"/>
      <c r="W58" s="133"/>
      <c r="X58"/>
      <c r="Y58"/>
      <c r="Z58"/>
    </row>
    <row r="59" spans="1:26" x14ac:dyDescent="0.2">
      <c r="B59" t="s">
        <v>161</v>
      </c>
      <c r="C59" s="140"/>
      <c r="E59" s="90">
        <v>1.3333333333333333</v>
      </c>
      <c r="F59" s="90"/>
      <c r="U59" s="133"/>
      <c r="V59" s="133"/>
      <c r="W59" s="133"/>
    </row>
    <row r="60" spans="1:26" x14ac:dyDescent="0.2">
      <c r="B60" t="s">
        <v>87</v>
      </c>
      <c r="C60" s="140"/>
      <c r="D60" s="10"/>
      <c r="E60" s="90">
        <v>1.3333333333333333</v>
      </c>
      <c r="F60" s="90"/>
    </row>
    <row r="61" spans="1:26" s="79" customFormat="1" x14ac:dyDescent="0.2">
      <c r="B61" t="s">
        <v>20</v>
      </c>
      <c r="C61" s="140"/>
      <c r="D61" s="30"/>
      <c r="E61" s="90">
        <v>1.2666666666666666</v>
      </c>
      <c r="F61" s="90"/>
      <c r="H61"/>
      <c r="I61"/>
      <c r="J61"/>
      <c r="K61"/>
      <c r="L61" s="105"/>
      <c r="M61" s="106"/>
      <c r="Q61" s="133"/>
      <c r="R61" s="133"/>
      <c r="S61" s="133"/>
      <c r="T61" s="133"/>
      <c r="U61" s="133"/>
      <c r="V61" s="133"/>
      <c r="W61" s="133"/>
    </row>
    <row r="62" spans="1:26" x14ac:dyDescent="0.2">
      <c r="B62" t="s">
        <v>22</v>
      </c>
      <c r="C62" s="140"/>
      <c r="E62" s="90">
        <v>1.1000000000000001</v>
      </c>
      <c r="F62" s="90"/>
    </row>
    <row r="63" spans="1:26" x14ac:dyDescent="0.2">
      <c r="B63" t="s">
        <v>18</v>
      </c>
      <c r="C63" s="140"/>
      <c r="E63" s="90">
        <v>0.8571428571428571</v>
      </c>
      <c r="F63" s="90"/>
      <c r="X63" s="79"/>
      <c r="Y63" s="79"/>
      <c r="Z63" s="79"/>
    </row>
    <row r="64" spans="1:26" x14ac:dyDescent="0.2">
      <c r="A64" s="79"/>
      <c r="B64" t="s">
        <v>185</v>
      </c>
      <c r="C64" s="140"/>
      <c r="E64" s="90">
        <v>0.76923076923076927</v>
      </c>
      <c r="F64" s="90"/>
      <c r="G64" s="79"/>
      <c r="L64" s="105"/>
      <c r="M64" s="106"/>
      <c r="N64" s="79"/>
      <c r="O64" s="79"/>
      <c r="P64" s="79"/>
    </row>
    <row r="65" spans="1:26" s="79" customFormat="1" x14ac:dyDescent="0.2">
      <c r="A65"/>
      <c r="B65" t="s">
        <v>27</v>
      </c>
      <c r="C65" s="140"/>
      <c r="D65" s="30"/>
      <c r="E65" s="90">
        <v>0.73333333333333328</v>
      </c>
      <c r="F65" s="90"/>
      <c r="G65"/>
      <c r="H65"/>
      <c r="I65"/>
      <c r="J65"/>
      <c r="K65"/>
      <c r="L65" s="35"/>
      <c r="M65" s="2"/>
      <c r="N65"/>
      <c r="O65"/>
      <c r="P65"/>
      <c r="Q65" s="111"/>
      <c r="R65" s="111"/>
      <c r="S65" s="111"/>
      <c r="T65" s="111"/>
      <c r="U65" s="111"/>
      <c r="V65" s="111"/>
      <c r="W65" s="111"/>
      <c r="X65"/>
      <c r="Y65"/>
      <c r="Z65"/>
    </row>
    <row r="66" spans="1:26" x14ac:dyDescent="0.2">
      <c r="A66" s="79"/>
      <c r="B66" t="s">
        <v>28</v>
      </c>
      <c r="C66" s="140"/>
      <c r="E66" s="90">
        <v>0.46666666666666667</v>
      </c>
      <c r="F66" s="90"/>
      <c r="G66" s="79"/>
      <c r="L66" s="105"/>
      <c r="M66" s="106"/>
      <c r="N66" s="79"/>
      <c r="O66" s="79"/>
      <c r="P66" s="79"/>
      <c r="Q66" s="133"/>
      <c r="R66" s="133"/>
      <c r="S66" s="133"/>
    </row>
    <row r="67" spans="1:26" x14ac:dyDescent="0.2">
      <c r="B67" t="s">
        <v>25</v>
      </c>
      <c r="C67" s="140"/>
      <c r="E67" s="90">
        <v>0.33333333333333331</v>
      </c>
      <c r="F67" s="90"/>
      <c r="H67" s="79"/>
      <c r="I67" s="79"/>
      <c r="J67" s="79"/>
      <c r="K67" s="79"/>
      <c r="T67" s="133"/>
    </row>
    <row r="68" spans="1:26" x14ac:dyDescent="0.2">
      <c r="B68" t="s">
        <v>19</v>
      </c>
      <c r="C68" s="140"/>
      <c r="E68" s="90">
        <v>0.23076923076923078</v>
      </c>
      <c r="F68" s="90"/>
      <c r="H68" s="108"/>
      <c r="I68" s="88"/>
      <c r="J68" s="30"/>
      <c r="K68" s="90"/>
      <c r="T68" s="133"/>
    </row>
    <row r="69" spans="1:26" x14ac:dyDescent="0.2">
      <c r="B69" t="s">
        <v>26</v>
      </c>
      <c r="C69" s="140"/>
      <c r="E69" s="90">
        <v>0</v>
      </c>
      <c r="F69" s="90"/>
    </row>
    <row r="70" spans="1:26" x14ac:dyDescent="0.2">
      <c r="A70" s="92"/>
      <c r="B70" s="99"/>
      <c r="C70" s="99"/>
      <c r="D70" s="99"/>
      <c r="E70" s="179"/>
      <c r="F70" s="99"/>
      <c r="G70" s="99"/>
    </row>
    <row r="71" spans="1:26" x14ac:dyDescent="0.2">
      <c r="C71" s="140"/>
      <c r="E71" s="103" t="s">
        <v>30</v>
      </c>
      <c r="F71" s="103"/>
    </row>
    <row r="72" spans="1:26" x14ac:dyDescent="0.2">
      <c r="B72" t="s">
        <v>26</v>
      </c>
      <c r="C72" s="140"/>
      <c r="E72" s="90">
        <v>0.7</v>
      </c>
      <c r="F72" s="90"/>
      <c r="X72" s="79"/>
      <c r="Y72" s="79"/>
      <c r="Z72" s="79"/>
    </row>
    <row r="73" spans="1:26" x14ac:dyDescent="0.2">
      <c r="A73" s="79"/>
      <c r="B73" t="s">
        <v>25</v>
      </c>
      <c r="C73" s="140"/>
      <c r="E73" s="90">
        <v>0.9</v>
      </c>
      <c r="F73" s="90"/>
      <c r="G73" s="79"/>
      <c r="L73" s="105"/>
      <c r="M73" s="106"/>
      <c r="N73" s="79"/>
      <c r="O73" s="79"/>
      <c r="P73" s="79"/>
      <c r="Q73" s="133"/>
      <c r="R73" s="133"/>
      <c r="S73" s="133"/>
      <c r="T73" s="133"/>
    </row>
    <row r="74" spans="1:26" x14ac:dyDescent="0.2">
      <c r="B74" t="s">
        <v>19</v>
      </c>
      <c r="C74" s="140"/>
      <c r="E74" s="90">
        <v>2</v>
      </c>
      <c r="F74" s="90"/>
      <c r="U74" s="133"/>
      <c r="V74" s="133"/>
      <c r="W74" s="133"/>
    </row>
    <row r="75" spans="1:26" s="79" customFormat="1" x14ac:dyDescent="0.2">
      <c r="B75" t="s">
        <v>185</v>
      </c>
      <c r="C75" s="140"/>
      <c r="D75" s="30"/>
      <c r="E75" s="90">
        <v>3.2</v>
      </c>
      <c r="F75" s="90"/>
      <c r="L75" s="105"/>
      <c r="M75" s="106"/>
      <c r="Q75" s="111"/>
      <c r="R75" s="111"/>
      <c r="S75" s="111"/>
      <c r="T75" s="111"/>
      <c r="U75" s="133"/>
      <c r="V75" s="133"/>
      <c r="W75" s="133"/>
      <c r="X75"/>
      <c r="Y75"/>
      <c r="Z75"/>
    </row>
    <row r="76" spans="1:26" x14ac:dyDescent="0.2">
      <c r="B76" t="s">
        <v>18</v>
      </c>
      <c r="C76" s="140"/>
      <c r="D76" s="10"/>
      <c r="E76" s="90">
        <v>3.3</v>
      </c>
      <c r="F76" s="90"/>
      <c r="H76" s="79"/>
      <c r="I76" s="79"/>
      <c r="J76" s="79"/>
      <c r="K76" s="79"/>
      <c r="T76" s="133"/>
    </row>
    <row r="77" spans="1:26" x14ac:dyDescent="0.2">
      <c r="A77" s="79"/>
      <c r="B77" t="s">
        <v>22</v>
      </c>
      <c r="C77" s="140"/>
      <c r="E77" s="90">
        <v>3.6</v>
      </c>
      <c r="F77" s="90"/>
      <c r="G77" s="79"/>
      <c r="L77" s="105"/>
      <c r="M77" s="106"/>
      <c r="N77" s="79"/>
      <c r="O77" s="79"/>
      <c r="P77" s="79"/>
    </row>
    <row r="78" spans="1:26" s="79" customFormat="1" x14ac:dyDescent="0.2">
      <c r="A78"/>
      <c r="B78" t="s">
        <v>161</v>
      </c>
      <c r="C78" s="140"/>
      <c r="D78" s="30"/>
      <c r="E78" s="90">
        <v>3.6666666666666665</v>
      </c>
      <c r="F78" s="90"/>
      <c r="G78"/>
      <c r="H78"/>
      <c r="I78"/>
      <c r="J78"/>
      <c r="K78"/>
      <c r="L78" s="35"/>
      <c r="M78" s="2"/>
      <c r="N78"/>
      <c r="O78"/>
      <c r="P78"/>
      <c r="Q78" s="111"/>
      <c r="R78" s="111"/>
      <c r="S78" s="111"/>
      <c r="T78" s="111"/>
      <c r="U78" s="111"/>
      <c r="V78" s="111"/>
      <c r="W78" s="111"/>
      <c r="X78"/>
      <c r="Y78"/>
      <c r="Z78"/>
    </row>
    <row r="79" spans="1:26" x14ac:dyDescent="0.2">
      <c r="B79" t="s">
        <v>28</v>
      </c>
      <c r="C79" s="140"/>
      <c r="E79" s="90">
        <v>3.8</v>
      </c>
      <c r="F79" s="90"/>
      <c r="T79" s="133"/>
    </row>
    <row r="80" spans="1:26" x14ac:dyDescent="0.2">
      <c r="B80" t="s">
        <v>27</v>
      </c>
      <c r="C80" s="140"/>
      <c r="E80" s="90">
        <v>4.2</v>
      </c>
      <c r="F80" s="90"/>
    </row>
    <row r="81" spans="1:26" x14ac:dyDescent="0.2">
      <c r="B81" t="s">
        <v>125</v>
      </c>
      <c r="C81" s="140"/>
      <c r="E81" s="90">
        <v>5</v>
      </c>
      <c r="F81" s="90"/>
      <c r="Q81" s="133"/>
      <c r="R81" s="133"/>
      <c r="S81" s="133"/>
    </row>
    <row r="82" spans="1:26" x14ac:dyDescent="0.2">
      <c r="B82" t="s">
        <v>87</v>
      </c>
      <c r="C82" s="140"/>
      <c r="E82" s="90">
        <v>5</v>
      </c>
      <c r="F82" s="90"/>
    </row>
    <row r="83" spans="1:26" x14ac:dyDescent="0.2">
      <c r="B83" t="s">
        <v>24</v>
      </c>
      <c r="C83" s="140"/>
      <c r="E83" s="90">
        <v>5.9</v>
      </c>
      <c r="F83" s="90"/>
    </row>
    <row r="84" spans="1:26" x14ac:dyDescent="0.2">
      <c r="B84" t="s">
        <v>160</v>
      </c>
      <c r="C84" s="140"/>
      <c r="E84" s="90">
        <v>6</v>
      </c>
      <c r="F84" s="90"/>
      <c r="H84" s="79"/>
      <c r="I84" s="79"/>
      <c r="J84" s="79"/>
      <c r="K84" s="79"/>
      <c r="U84" s="133"/>
      <c r="V84" s="133"/>
      <c r="W84" s="133"/>
    </row>
    <row r="85" spans="1:26" s="79" customFormat="1" x14ac:dyDescent="0.2">
      <c r="A85"/>
      <c r="B85" t="s">
        <v>100</v>
      </c>
      <c r="C85" s="140"/>
      <c r="D85" s="10"/>
      <c r="E85" s="90">
        <v>6.5</v>
      </c>
      <c r="F85" s="90"/>
      <c r="G85"/>
      <c r="H85"/>
      <c r="I85"/>
      <c r="J85"/>
      <c r="K85"/>
      <c r="L85" s="35"/>
      <c r="M85" s="2"/>
      <c r="N85"/>
      <c r="O85"/>
      <c r="P85"/>
      <c r="Q85" s="133"/>
      <c r="R85" s="133"/>
      <c r="S85" s="133"/>
      <c r="T85" s="111"/>
      <c r="U85" s="111"/>
      <c r="V85" s="111"/>
      <c r="W85" s="111"/>
    </row>
    <row r="86" spans="1:26" x14ac:dyDescent="0.2">
      <c r="B86" t="s">
        <v>17</v>
      </c>
      <c r="C86" s="140"/>
      <c r="E86" s="90">
        <v>6.7</v>
      </c>
      <c r="F86" s="90"/>
      <c r="X86" s="79"/>
      <c r="Y86" s="79"/>
      <c r="Z86" s="79"/>
    </row>
    <row r="87" spans="1:26" x14ac:dyDescent="0.2">
      <c r="B87" t="s">
        <v>20</v>
      </c>
      <c r="C87" s="140"/>
      <c r="D87" s="10"/>
      <c r="E87" s="90">
        <v>6.8</v>
      </c>
      <c r="F87" s="90"/>
    </row>
    <row r="88" spans="1:26" x14ac:dyDescent="0.2">
      <c r="A88" s="99"/>
      <c r="B88" s="99"/>
      <c r="C88" s="99"/>
      <c r="D88" s="99"/>
      <c r="E88" s="179"/>
      <c r="F88" s="99"/>
      <c r="G88" s="99"/>
    </row>
    <row r="89" spans="1:26" x14ac:dyDescent="0.2">
      <c r="C89" s="140"/>
      <c r="E89" s="13" t="s">
        <v>31</v>
      </c>
      <c r="F89" s="13"/>
    </row>
    <row r="90" spans="1:26" s="79" customFormat="1" x14ac:dyDescent="0.2">
      <c r="B90" t="s">
        <v>24</v>
      </c>
      <c r="C90" s="140"/>
      <c r="D90" s="30"/>
      <c r="E90" s="90">
        <v>0.92307692307692313</v>
      </c>
      <c r="F90" s="90"/>
      <c r="L90" s="105"/>
      <c r="M90" s="106"/>
      <c r="Q90" s="133"/>
      <c r="R90" s="133"/>
      <c r="S90" s="133"/>
      <c r="T90" s="111"/>
      <c r="U90" s="133"/>
      <c r="V90" s="133"/>
      <c r="W90" s="133"/>
      <c r="X90"/>
      <c r="Y90"/>
      <c r="Z90"/>
    </row>
    <row r="91" spans="1:26" x14ac:dyDescent="0.2">
      <c r="B91" t="s">
        <v>17</v>
      </c>
      <c r="C91" s="140"/>
      <c r="E91" s="90">
        <v>1</v>
      </c>
      <c r="F91" s="90"/>
      <c r="H91" s="79"/>
      <c r="I91" s="79"/>
      <c r="J91" s="79"/>
      <c r="K91" s="79"/>
      <c r="T91" s="133"/>
      <c r="U91" s="133"/>
      <c r="V91" s="133"/>
      <c r="W91" s="133"/>
      <c r="X91" s="79"/>
      <c r="Y91" s="79"/>
      <c r="Z91" s="79"/>
    </row>
    <row r="92" spans="1:26" s="79" customFormat="1" x14ac:dyDescent="0.2">
      <c r="B92" t="s">
        <v>26</v>
      </c>
      <c r="C92" s="140"/>
      <c r="D92" s="30"/>
      <c r="E92" s="90">
        <v>1.5833333333333333</v>
      </c>
      <c r="F92" s="90"/>
      <c r="H92"/>
      <c r="I92"/>
      <c r="J92"/>
      <c r="K92"/>
      <c r="L92" s="105"/>
      <c r="M92" s="106"/>
      <c r="Q92" s="111"/>
      <c r="R92" s="111"/>
      <c r="S92" s="111"/>
      <c r="T92" s="111"/>
      <c r="U92" s="133"/>
      <c r="V92" s="133"/>
      <c r="W92" s="133"/>
    </row>
    <row r="93" spans="1:26" x14ac:dyDescent="0.2">
      <c r="B93" t="s">
        <v>87</v>
      </c>
      <c r="C93" s="140"/>
      <c r="E93" s="90">
        <v>1.6666666666666667</v>
      </c>
      <c r="F93" s="90"/>
      <c r="Q93" s="133"/>
      <c r="R93" s="133"/>
      <c r="S93" s="133"/>
    </row>
    <row r="94" spans="1:26" x14ac:dyDescent="0.2">
      <c r="B94" t="s">
        <v>100</v>
      </c>
      <c r="C94" s="140"/>
      <c r="E94" s="90">
        <v>1.8</v>
      </c>
      <c r="F94" s="90"/>
      <c r="U94" s="133"/>
      <c r="V94" s="133"/>
      <c r="W94" s="133"/>
    </row>
    <row r="95" spans="1:26" x14ac:dyDescent="0.2">
      <c r="B95" t="s">
        <v>125</v>
      </c>
      <c r="C95" s="140"/>
      <c r="E95" s="90">
        <v>1.9230769230769231</v>
      </c>
      <c r="F95" s="90"/>
      <c r="H95" s="79"/>
      <c r="I95" s="79"/>
      <c r="J95" s="79"/>
      <c r="K95" s="79"/>
    </row>
    <row r="96" spans="1:26" x14ac:dyDescent="0.2">
      <c r="B96" t="s">
        <v>25</v>
      </c>
      <c r="C96" s="140"/>
      <c r="D96" s="10"/>
      <c r="E96" s="90">
        <v>2</v>
      </c>
      <c r="F96" s="90"/>
      <c r="X96" s="79"/>
      <c r="Y96" s="79"/>
      <c r="Z96" s="79"/>
    </row>
    <row r="97" spans="1:26" x14ac:dyDescent="0.2">
      <c r="A97" s="79"/>
      <c r="B97" t="s">
        <v>160</v>
      </c>
      <c r="C97" s="140"/>
      <c r="D97" s="10"/>
      <c r="E97" s="90">
        <v>2.3571428571428572</v>
      </c>
      <c r="F97" s="90"/>
      <c r="G97" s="79"/>
      <c r="L97" s="105"/>
      <c r="M97" s="106"/>
      <c r="N97" s="79"/>
      <c r="O97" s="79"/>
      <c r="P97" s="79"/>
      <c r="Q97" s="133"/>
      <c r="R97" s="133"/>
      <c r="S97" s="133"/>
    </row>
    <row r="98" spans="1:26" x14ac:dyDescent="0.2">
      <c r="A98" s="79"/>
      <c r="B98" t="s">
        <v>20</v>
      </c>
      <c r="C98" s="140"/>
      <c r="E98" s="90">
        <v>2.4666666666666668</v>
      </c>
      <c r="F98" s="90"/>
      <c r="G98" s="79"/>
      <c r="H98" s="79"/>
      <c r="I98" s="79"/>
      <c r="J98" s="79"/>
      <c r="K98" s="79"/>
      <c r="L98" s="105"/>
      <c r="M98" s="106"/>
      <c r="N98" s="79"/>
      <c r="O98" s="79"/>
      <c r="P98" s="79"/>
      <c r="Q98" s="133"/>
      <c r="R98" s="133"/>
      <c r="S98" s="133"/>
      <c r="X98" s="79"/>
      <c r="Y98" s="79"/>
      <c r="Z98" s="79"/>
    </row>
    <row r="99" spans="1:26" x14ac:dyDescent="0.2">
      <c r="B99" t="s">
        <v>161</v>
      </c>
      <c r="C99" s="140"/>
      <c r="E99" s="90">
        <v>2.5555555555555554</v>
      </c>
      <c r="F99" s="90"/>
      <c r="T99" s="133"/>
    </row>
    <row r="100" spans="1:26" s="79" customFormat="1" x14ac:dyDescent="0.2">
      <c r="A100"/>
      <c r="B100" t="s">
        <v>18</v>
      </c>
      <c r="C100" s="140"/>
      <c r="D100" s="10"/>
      <c r="E100" s="90">
        <v>3.2142857142857144</v>
      </c>
      <c r="F100" s="90"/>
      <c r="G100"/>
      <c r="H100"/>
      <c r="I100"/>
      <c r="J100"/>
      <c r="K100"/>
      <c r="L100" s="35"/>
      <c r="M100" s="2"/>
      <c r="N100"/>
      <c r="O100"/>
      <c r="P100"/>
      <c r="Q100" s="111"/>
      <c r="R100" s="111"/>
      <c r="S100" s="111"/>
      <c r="T100" s="111"/>
      <c r="U100" s="111"/>
      <c r="V100" s="111"/>
      <c r="W100" s="111"/>
      <c r="X100"/>
      <c r="Y100"/>
      <c r="Z100"/>
    </row>
    <row r="101" spans="1:26" x14ac:dyDescent="0.2">
      <c r="B101" t="s">
        <v>185</v>
      </c>
      <c r="C101" s="140"/>
      <c r="E101" s="90">
        <v>3.2307692307692308</v>
      </c>
      <c r="F101" s="90"/>
    </row>
    <row r="102" spans="1:26" s="79" customFormat="1" x14ac:dyDescent="0.2">
      <c r="A102"/>
      <c r="B102" t="s">
        <v>22</v>
      </c>
      <c r="C102" s="140"/>
      <c r="D102" s="10"/>
      <c r="E102" s="90">
        <v>3.3</v>
      </c>
      <c r="F102" s="90"/>
      <c r="G102"/>
      <c r="H102"/>
      <c r="I102"/>
      <c r="J102"/>
      <c r="K102"/>
      <c r="L102" s="35"/>
      <c r="M102" s="2"/>
      <c r="N102"/>
      <c r="O102"/>
      <c r="P102"/>
      <c r="Q102" s="111"/>
      <c r="R102" s="111"/>
      <c r="S102" s="111"/>
      <c r="T102" s="133"/>
      <c r="U102" s="111"/>
      <c r="V102" s="111"/>
      <c r="W102" s="111"/>
      <c r="X102"/>
      <c r="Y102"/>
      <c r="Z102"/>
    </row>
    <row r="103" spans="1:26" s="79" customFormat="1" x14ac:dyDescent="0.2">
      <c r="A103"/>
      <c r="B103" t="s">
        <v>19</v>
      </c>
      <c r="C103" s="140"/>
      <c r="D103" s="30"/>
      <c r="E103" s="90">
        <v>3.4615384615384617</v>
      </c>
      <c r="F103" s="90"/>
      <c r="G103"/>
      <c r="L103" s="35"/>
      <c r="M103" s="2"/>
      <c r="N103"/>
      <c r="O103"/>
      <c r="P103"/>
      <c r="Q103" s="111"/>
      <c r="R103" s="111"/>
      <c r="S103" s="111"/>
      <c r="T103" s="133"/>
      <c r="U103" s="111"/>
      <c r="V103" s="111"/>
      <c r="W103" s="111"/>
      <c r="X103"/>
      <c r="Y103"/>
      <c r="Z103"/>
    </row>
    <row r="104" spans="1:26" x14ac:dyDescent="0.2">
      <c r="B104" t="s">
        <v>28</v>
      </c>
      <c r="C104" s="140"/>
      <c r="D104" s="10"/>
      <c r="E104" s="90">
        <v>3.6</v>
      </c>
      <c r="F104" s="90"/>
      <c r="U104" s="133"/>
      <c r="V104" s="133"/>
      <c r="W104" s="133"/>
      <c r="X104" s="79"/>
      <c r="Y104" s="79"/>
      <c r="Z104" s="79"/>
    </row>
    <row r="105" spans="1:26" x14ac:dyDescent="0.2">
      <c r="A105" s="79"/>
      <c r="B105" t="s">
        <v>27</v>
      </c>
      <c r="C105" s="140"/>
      <c r="E105" s="90">
        <v>3.6666666666666665</v>
      </c>
      <c r="F105" s="90"/>
      <c r="G105" s="79"/>
      <c r="L105" s="105"/>
      <c r="M105" s="106"/>
      <c r="N105" s="79"/>
      <c r="O105" s="79"/>
      <c r="P105" s="79"/>
      <c r="Q105" s="133"/>
      <c r="R105" s="133"/>
      <c r="S105" s="133"/>
      <c r="T105" s="133"/>
    </row>
    <row r="106" spans="1:26" x14ac:dyDescent="0.2">
      <c r="A106" s="92"/>
      <c r="B106" s="99"/>
      <c r="C106" s="99"/>
      <c r="D106" s="99"/>
      <c r="E106" s="179"/>
      <c r="F106" s="99"/>
      <c r="G106" s="99"/>
    </row>
    <row r="107" spans="1:26" x14ac:dyDescent="0.2">
      <c r="C107" s="140"/>
      <c r="E107" s="12" t="s">
        <v>32</v>
      </c>
      <c r="F107" s="12"/>
    </row>
    <row r="108" spans="1:26" x14ac:dyDescent="0.2">
      <c r="B108" t="s">
        <v>24</v>
      </c>
      <c r="C108" s="140"/>
      <c r="E108" s="90">
        <v>0</v>
      </c>
      <c r="F108" s="90"/>
    </row>
    <row r="109" spans="1:26" x14ac:dyDescent="0.2">
      <c r="B109" t="s">
        <v>17</v>
      </c>
      <c r="C109" s="140"/>
      <c r="E109" s="90">
        <v>0.33333333333333331</v>
      </c>
      <c r="F109" s="90"/>
    </row>
    <row r="110" spans="1:26" s="79" customFormat="1" x14ac:dyDescent="0.2">
      <c r="A110"/>
      <c r="B110" t="s">
        <v>100</v>
      </c>
      <c r="C110" s="140"/>
      <c r="D110" s="10"/>
      <c r="E110" s="90">
        <v>0.33333333333333331</v>
      </c>
      <c r="F110" s="90"/>
      <c r="G110"/>
      <c r="H110"/>
      <c r="I110"/>
      <c r="J110"/>
      <c r="K110"/>
      <c r="L110" s="35"/>
      <c r="M110" s="2"/>
      <c r="N110"/>
      <c r="O110"/>
      <c r="P110"/>
      <c r="Q110" s="111"/>
      <c r="R110" s="111"/>
      <c r="S110" s="111"/>
      <c r="T110" s="111"/>
      <c r="U110" s="133"/>
      <c r="V110" s="133"/>
      <c r="W110" s="133"/>
      <c r="X110"/>
      <c r="Y110"/>
      <c r="Z110"/>
    </row>
    <row r="111" spans="1:26" x14ac:dyDescent="0.2">
      <c r="B111" t="s">
        <v>125</v>
      </c>
      <c r="C111" s="140"/>
      <c r="E111" s="90">
        <v>0.38461538461538464</v>
      </c>
      <c r="F111" s="90"/>
      <c r="H111" s="79"/>
      <c r="I111" s="79"/>
      <c r="J111" s="79"/>
      <c r="K111" s="79"/>
    </row>
    <row r="112" spans="1:26" s="79" customFormat="1" x14ac:dyDescent="0.2">
      <c r="A112"/>
      <c r="B112" t="s">
        <v>160</v>
      </c>
      <c r="C112" s="140"/>
      <c r="D112" s="30"/>
      <c r="E112" s="90">
        <v>0.6428571428571429</v>
      </c>
      <c r="F112" s="90"/>
      <c r="G112"/>
      <c r="H112"/>
      <c r="I112"/>
      <c r="J112"/>
      <c r="K112"/>
      <c r="L112" s="35"/>
      <c r="M112" s="2"/>
      <c r="N112"/>
      <c r="O112"/>
      <c r="P112"/>
      <c r="Q112" s="111"/>
      <c r="R112" s="111"/>
      <c r="S112" s="111"/>
      <c r="T112" s="111"/>
      <c r="U112" s="111"/>
      <c r="V112" s="111"/>
      <c r="W112" s="111"/>
    </row>
    <row r="113" spans="1:26" x14ac:dyDescent="0.2">
      <c r="B113" t="s">
        <v>20</v>
      </c>
      <c r="C113" s="140"/>
      <c r="E113" s="90">
        <v>0.66666666666666663</v>
      </c>
      <c r="F113" s="90"/>
    </row>
    <row r="114" spans="1:26" x14ac:dyDescent="0.2">
      <c r="B114" t="s">
        <v>87</v>
      </c>
      <c r="C114" s="140"/>
      <c r="E114" s="90">
        <v>0.66666666666666663</v>
      </c>
      <c r="F114" s="90"/>
      <c r="T114" s="133"/>
      <c r="X114" s="79"/>
      <c r="Y114" s="79"/>
      <c r="Z114" s="79"/>
    </row>
    <row r="115" spans="1:26" x14ac:dyDescent="0.2">
      <c r="B115" t="s">
        <v>22</v>
      </c>
      <c r="C115" s="140"/>
      <c r="E115" s="90">
        <v>0.9</v>
      </c>
      <c r="F115" s="90"/>
      <c r="Q115" s="133"/>
      <c r="R115" s="133"/>
      <c r="S115" s="133"/>
      <c r="U115" s="133"/>
      <c r="V115" s="133"/>
      <c r="W115" s="133"/>
      <c r="X115" s="79"/>
      <c r="Y115" s="79"/>
      <c r="Z115" s="79"/>
    </row>
    <row r="116" spans="1:26" x14ac:dyDescent="0.2">
      <c r="B116" t="s">
        <v>161</v>
      </c>
      <c r="C116" s="140"/>
      <c r="E116" s="90">
        <v>1.4444444444444444</v>
      </c>
      <c r="F116" s="90"/>
      <c r="H116" s="79"/>
      <c r="I116" s="79"/>
      <c r="J116" s="79"/>
      <c r="K116" s="79"/>
    </row>
    <row r="117" spans="1:26" x14ac:dyDescent="0.2">
      <c r="B117" t="s">
        <v>27</v>
      </c>
      <c r="C117" s="140"/>
      <c r="D117" s="10"/>
      <c r="E117" s="90">
        <v>1.7333333333333334</v>
      </c>
      <c r="F117" s="90"/>
      <c r="H117" s="79"/>
      <c r="I117" s="79"/>
      <c r="J117" s="79"/>
      <c r="K117" s="79"/>
      <c r="T117" s="133"/>
    </row>
    <row r="118" spans="1:26" x14ac:dyDescent="0.2">
      <c r="B118" t="s">
        <v>28</v>
      </c>
      <c r="C118" s="140"/>
      <c r="E118" s="90">
        <v>2.4</v>
      </c>
      <c r="F118" s="90"/>
    </row>
    <row r="119" spans="1:26" x14ac:dyDescent="0.2">
      <c r="B119" t="s">
        <v>185</v>
      </c>
      <c r="C119" s="140"/>
      <c r="E119" s="90">
        <v>2.4615384615384617</v>
      </c>
      <c r="F119" s="90"/>
    </row>
    <row r="120" spans="1:26" s="79" customFormat="1" x14ac:dyDescent="0.2">
      <c r="B120" t="s">
        <v>18</v>
      </c>
      <c r="C120" s="140"/>
      <c r="D120" s="30"/>
      <c r="E120" s="90">
        <v>2.5714285714285716</v>
      </c>
      <c r="F120" s="90"/>
      <c r="H120"/>
      <c r="I120"/>
      <c r="J120"/>
      <c r="K120"/>
      <c r="L120" s="105"/>
      <c r="M120" s="106"/>
      <c r="Q120" s="133"/>
      <c r="R120" s="133"/>
      <c r="S120" s="133"/>
      <c r="T120" s="111"/>
      <c r="U120" s="111"/>
      <c r="V120" s="111"/>
      <c r="W120" s="111"/>
      <c r="X120"/>
      <c r="Y120"/>
      <c r="Z120"/>
    </row>
    <row r="121" spans="1:26" x14ac:dyDescent="0.2">
      <c r="A121" s="79"/>
      <c r="B121" t="s">
        <v>19</v>
      </c>
      <c r="C121" s="140"/>
      <c r="D121" s="10"/>
      <c r="E121" s="90">
        <v>4.4615384615384617</v>
      </c>
      <c r="F121" s="90"/>
      <c r="G121" s="79"/>
      <c r="L121" s="105"/>
      <c r="M121" s="106"/>
      <c r="N121" s="79"/>
      <c r="O121" s="79"/>
      <c r="P121" s="79"/>
      <c r="U121" s="133"/>
      <c r="V121" s="133"/>
      <c r="W121" s="133"/>
    </row>
    <row r="122" spans="1:26" x14ac:dyDescent="0.2">
      <c r="A122" s="79"/>
      <c r="B122" t="s">
        <v>25</v>
      </c>
      <c r="C122" s="140"/>
      <c r="E122" s="90">
        <v>5.916666666666667</v>
      </c>
      <c r="F122" s="90"/>
      <c r="G122" s="79"/>
      <c r="L122" s="105"/>
      <c r="M122" s="106"/>
      <c r="N122" s="79"/>
      <c r="O122" s="79"/>
      <c r="P122" s="79"/>
      <c r="Q122" s="133"/>
      <c r="R122" s="133"/>
      <c r="S122" s="133"/>
      <c r="T122" s="133"/>
    </row>
    <row r="123" spans="1:26" x14ac:dyDescent="0.2">
      <c r="B123" t="s">
        <v>26</v>
      </c>
      <c r="C123" s="140"/>
      <c r="E123" s="90">
        <v>6.833333333333333</v>
      </c>
      <c r="F123" s="90"/>
    </row>
    <row r="124" spans="1:26" x14ac:dyDescent="0.2">
      <c r="A124" s="92"/>
      <c r="B124" s="92"/>
      <c r="C124" s="92"/>
      <c r="D124" s="92"/>
      <c r="E124" s="94"/>
      <c r="F124" s="92"/>
      <c r="G124" s="92"/>
    </row>
    <row r="125" spans="1:26" x14ac:dyDescent="0.2">
      <c r="C125" s="140"/>
      <c r="E125" s="12" t="s">
        <v>33</v>
      </c>
      <c r="F125" s="12" t="s">
        <v>14</v>
      </c>
    </row>
    <row r="126" spans="1:26" x14ac:dyDescent="0.2">
      <c r="B126" t="s">
        <v>24</v>
      </c>
      <c r="C126" s="140"/>
      <c r="E126" s="90">
        <v>7.2846153846153854</v>
      </c>
      <c r="F126" s="90">
        <v>7</v>
      </c>
      <c r="G126" s="90"/>
      <c r="U126" s="133"/>
      <c r="V126" s="133"/>
      <c r="W126" s="133"/>
    </row>
    <row r="127" spans="1:26" s="79" customFormat="1" x14ac:dyDescent="0.2">
      <c r="A127"/>
      <c r="B127" t="s">
        <v>17</v>
      </c>
      <c r="C127" s="140"/>
      <c r="D127" s="30"/>
      <c r="E127" s="90">
        <v>9.5</v>
      </c>
      <c r="F127" s="90">
        <v>10</v>
      </c>
      <c r="G127" s="90"/>
      <c r="H127"/>
      <c r="I127"/>
      <c r="J127"/>
      <c r="K127"/>
      <c r="L127" s="35"/>
      <c r="M127" s="2"/>
      <c r="N127"/>
      <c r="O127"/>
      <c r="P127"/>
      <c r="Q127" s="111"/>
      <c r="R127" s="111"/>
      <c r="S127" s="111"/>
      <c r="T127" s="111"/>
      <c r="U127" s="111"/>
      <c r="V127" s="111"/>
      <c r="W127" s="111"/>
    </row>
    <row r="128" spans="1:26" x14ac:dyDescent="0.2">
      <c r="B128" t="s">
        <v>125</v>
      </c>
      <c r="C128" s="140"/>
      <c r="E128" s="90">
        <v>9.615384615384615</v>
      </c>
      <c r="F128" s="90">
        <v>10</v>
      </c>
      <c r="G128" s="90"/>
    </row>
    <row r="129" spans="1:26" x14ac:dyDescent="0.2">
      <c r="B129" t="s">
        <v>87</v>
      </c>
      <c r="C129" s="140"/>
      <c r="E129" s="90">
        <v>10</v>
      </c>
      <c r="F129" s="90">
        <v>10</v>
      </c>
      <c r="G129" s="90"/>
    </row>
    <row r="130" spans="1:26" x14ac:dyDescent="0.2">
      <c r="B130" t="s">
        <v>100</v>
      </c>
      <c r="C130" s="140"/>
      <c r="E130" s="90">
        <v>10.9</v>
      </c>
      <c r="F130" s="90">
        <v>11</v>
      </c>
      <c r="G130" s="90"/>
      <c r="T130" s="133"/>
    </row>
    <row r="131" spans="1:26" x14ac:dyDescent="0.2">
      <c r="B131" t="s">
        <v>160</v>
      </c>
      <c r="C131" s="140"/>
      <c r="E131" s="90">
        <v>12.642857142857144</v>
      </c>
      <c r="F131" s="90">
        <v>13</v>
      </c>
      <c r="G131" s="90"/>
      <c r="U131" s="133"/>
      <c r="V131" s="133"/>
      <c r="W131" s="133"/>
    </row>
    <row r="132" spans="1:26" x14ac:dyDescent="0.2">
      <c r="B132" t="s">
        <v>22</v>
      </c>
      <c r="C132" s="140"/>
      <c r="E132" s="90">
        <v>12.799999999999999</v>
      </c>
      <c r="F132" s="90">
        <v>13</v>
      </c>
      <c r="G132" s="90"/>
    </row>
    <row r="133" spans="1:26" x14ac:dyDescent="0.2">
      <c r="B133" t="s">
        <v>161</v>
      </c>
      <c r="C133" s="140"/>
      <c r="E133" s="90">
        <v>13.111111111111111</v>
      </c>
      <c r="F133" s="90">
        <v>13</v>
      </c>
      <c r="G133" s="90"/>
      <c r="T133" s="133"/>
      <c r="U133" s="133"/>
      <c r="V133" s="133"/>
      <c r="W133" s="133"/>
    </row>
    <row r="134" spans="1:26" x14ac:dyDescent="0.2">
      <c r="A134" s="79"/>
      <c r="B134" t="s">
        <v>20</v>
      </c>
      <c r="C134" s="140"/>
      <c r="E134" s="90">
        <v>13.666666666666668</v>
      </c>
      <c r="F134" s="90">
        <v>14</v>
      </c>
      <c r="G134" s="90"/>
      <c r="H134" s="79"/>
      <c r="I134" s="79"/>
      <c r="J134" s="79"/>
      <c r="K134" s="79"/>
      <c r="Q134" s="133"/>
      <c r="R134" s="133"/>
      <c r="S134" s="133"/>
      <c r="T134" s="133"/>
    </row>
    <row r="135" spans="1:26" x14ac:dyDescent="0.2">
      <c r="B135" t="s">
        <v>27</v>
      </c>
      <c r="C135" s="140"/>
      <c r="E135" s="90">
        <v>16.666666666666668</v>
      </c>
      <c r="F135" s="90">
        <v>17</v>
      </c>
      <c r="G135" s="90"/>
    </row>
    <row r="136" spans="1:26" x14ac:dyDescent="0.2">
      <c r="A136" s="79"/>
      <c r="B136" t="s">
        <v>185</v>
      </c>
      <c r="C136" s="140"/>
      <c r="E136" s="90">
        <v>16.969230769230773</v>
      </c>
      <c r="F136" s="90">
        <v>17</v>
      </c>
      <c r="G136" s="90"/>
      <c r="L136" s="105"/>
      <c r="M136" s="106"/>
      <c r="N136" s="79"/>
      <c r="O136" s="79"/>
      <c r="P136" s="79"/>
      <c r="Q136" s="133"/>
      <c r="R136" s="133"/>
      <c r="S136" s="133"/>
    </row>
    <row r="137" spans="1:26" x14ac:dyDescent="0.2">
      <c r="B137" t="s">
        <v>18</v>
      </c>
      <c r="C137" s="140"/>
      <c r="D137" s="10"/>
      <c r="E137" s="90">
        <v>17.442857142857143</v>
      </c>
      <c r="F137" s="90">
        <v>17</v>
      </c>
      <c r="G137" s="90"/>
    </row>
    <row r="138" spans="1:26" x14ac:dyDescent="0.2">
      <c r="B138" t="s">
        <v>28</v>
      </c>
      <c r="C138" s="140"/>
      <c r="E138" s="90">
        <v>18.2</v>
      </c>
      <c r="F138" s="90">
        <v>18</v>
      </c>
      <c r="G138" s="90"/>
      <c r="H138" s="79"/>
      <c r="I138" s="79"/>
      <c r="J138" s="79"/>
      <c r="K138" s="79"/>
    </row>
    <row r="139" spans="1:26" s="79" customFormat="1" x14ac:dyDescent="0.2">
      <c r="A139"/>
      <c r="B139" t="s">
        <v>19</v>
      </c>
      <c r="C139" s="140"/>
      <c r="D139" s="10"/>
      <c r="E139" s="90">
        <v>22.307692307692307</v>
      </c>
      <c r="F139" s="90">
        <v>22</v>
      </c>
      <c r="G139" s="90"/>
      <c r="L139" s="35"/>
      <c r="M139" s="2"/>
      <c r="N139"/>
      <c r="O139"/>
      <c r="P139"/>
      <c r="Q139" s="111"/>
      <c r="R139" s="111"/>
      <c r="S139" s="111"/>
      <c r="T139" s="111"/>
      <c r="U139" s="111"/>
      <c r="V139" s="111"/>
      <c r="W139" s="111"/>
      <c r="X139"/>
      <c r="Y139"/>
      <c r="Z139"/>
    </row>
    <row r="140" spans="1:26" s="79" customFormat="1" x14ac:dyDescent="0.2">
      <c r="A140"/>
      <c r="B140" t="s">
        <v>25</v>
      </c>
      <c r="C140" s="140"/>
      <c r="D140" s="30"/>
      <c r="E140" s="90">
        <v>22.65</v>
      </c>
      <c r="F140" s="90">
        <v>23</v>
      </c>
      <c r="G140" s="90"/>
      <c r="H140"/>
      <c r="I140"/>
      <c r="J140"/>
      <c r="K140"/>
      <c r="L140" s="35"/>
      <c r="M140" s="2"/>
      <c r="N140"/>
      <c r="O140"/>
      <c r="P140"/>
      <c r="Q140" s="111"/>
      <c r="R140" s="111"/>
      <c r="S140" s="111"/>
      <c r="T140" s="111"/>
      <c r="U140" s="111"/>
      <c r="V140" s="111"/>
      <c r="W140" s="111"/>
    </row>
    <row r="141" spans="1:26" x14ac:dyDescent="0.2">
      <c r="A141" s="79"/>
      <c r="B141" t="s">
        <v>26</v>
      </c>
      <c r="C141" s="140"/>
      <c r="D141" s="10"/>
      <c r="E141" s="90">
        <v>24.366666666666667</v>
      </c>
      <c r="F141" s="90">
        <v>24</v>
      </c>
      <c r="G141" s="90"/>
      <c r="Q141" s="133"/>
      <c r="R141" s="133"/>
      <c r="S141" s="133"/>
      <c r="X141" s="79"/>
      <c r="Y141" s="79"/>
      <c r="Z141" s="79"/>
    </row>
  </sheetData>
  <sortState xmlns:xlrd2="http://schemas.microsoft.com/office/spreadsheetml/2017/richdata2" ref="B36:E51">
    <sortCondition descending="1" ref="E36:E51"/>
  </sortState>
  <mergeCells count="4">
    <mergeCell ref="A1:H1"/>
    <mergeCell ref="A2:H2"/>
    <mergeCell ref="T4:V4"/>
    <mergeCell ref="W4:Y4"/>
  </mergeCells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K43"/>
  <sheetViews>
    <sheetView workbookViewId="0">
      <pane xSplit="6" topLeftCell="G1" activePane="topRight" state="frozen"/>
      <selection pane="topRight" activeCell="G1" sqref="G1"/>
    </sheetView>
  </sheetViews>
  <sheetFormatPr defaultRowHeight="12.75" x14ac:dyDescent="0.2"/>
  <cols>
    <col min="1" max="1" width="15" customWidth="1"/>
    <col min="3" max="3" width="9.85546875" customWidth="1"/>
    <col min="5" max="5" width="6.5703125" bestFit="1" customWidth="1"/>
    <col min="6" max="6" width="7.140625" style="182" customWidth="1"/>
    <col min="7" max="7" width="9.140625" style="30" customWidth="1"/>
    <col min="8" max="8" width="9.85546875" style="30" customWidth="1"/>
    <col min="9" max="9" width="9.140625" style="30" customWidth="1"/>
    <col min="10" max="10" width="5.85546875" style="19" customWidth="1"/>
    <col min="11" max="13" width="9.140625" style="30" customWidth="1"/>
    <col min="14" max="14" width="4.7109375" style="19" customWidth="1"/>
    <col min="15" max="17" width="9.140625" style="30" customWidth="1"/>
    <col min="18" max="18" width="5" style="19" customWidth="1"/>
    <col min="19" max="21" width="9.140625" style="30" customWidth="1"/>
    <col min="22" max="22" width="4.85546875" style="19" customWidth="1"/>
    <col min="23" max="25" width="9.140625" style="30" customWidth="1"/>
    <col min="26" max="26" width="6.5703125" style="19" customWidth="1"/>
    <col min="27" max="29" width="9.140625" style="30" customWidth="1"/>
    <col min="30" max="30" width="5.5703125" style="83" customWidth="1"/>
    <col min="31" max="33" width="9.140625" style="30" customWidth="1"/>
    <col min="34" max="34" width="4.7109375" style="19" customWidth="1"/>
    <col min="35" max="37" width="9.140625" style="30" customWidth="1"/>
    <col min="38" max="38" width="5" style="19" customWidth="1"/>
    <col min="39" max="41" width="9.140625" style="30" customWidth="1"/>
    <col min="42" max="42" width="6.85546875" style="83" customWidth="1"/>
    <col min="43" max="45" width="9.140625" style="30" customWidth="1"/>
    <col min="46" max="46" width="4.7109375" style="19" customWidth="1"/>
    <col min="47" max="49" width="9.140625" style="30" customWidth="1"/>
    <col min="50" max="50" width="4.7109375" style="19" customWidth="1"/>
    <col min="51" max="53" width="9.140625" style="30" customWidth="1"/>
    <col min="54" max="54" width="4.85546875" style="19" customWidth="1"/>
    <col min="55" max="55" width="9.7109375" style="30" customWidth="1"/>
    <col min="56" max="57" width="9.140625" style="30" customWidth="1"/>
    <col min="58" max="58" width="4.42578125" style="19" customWidth="1"/>
    <col min="59" max="61" width="9.140625" style="30" customWidth="1"/>
    <col min="62" max="62" width="4.7109375" style="19" customWidth="1"/>
    <col min="63" max="63" width="9.140625" style="30"/>
    <col min="66" max="66" width="4.7109375" style="2" customWidth="1"/>
    <col min="67" max="67" width="10.140625" hidden="1" customWidth="1"/>
    <col min="68" max="68" width="2.5703125" customWidth="1"/>
    <col min="69" max="69" width="9.140625" style="2" hidden="1" customWidth="1"/>
    <col min="70" max="70" width="9.140625" style="2" customWidth="1"/>
    <col min="71" max="71" width="9.140625" style="201" hidden="1" customWidth="1"/>
    <col min="72" max="72" width="9.140625" style="202" hidden="1" customWidth="1"/>
    <col min="73" max="73" width="9.140625" style="113" hidden="1" customWidth="1"/>
    <col min="74" max="74" width="17.5703125" style="111" hidden="1" customWidth="1"/>
    <col min="75" max="75" width="9.140625" style="111" hidden="1" customWidth="1"/>
    <col min="76" max="76" width="13.28515625" style="111" hidden="1" customWidth="1"/>
    <col min="77" max="77" width="9.140625" style="111" hidden="1" customWidth="1"/>
    <col min="78" max="78" width="0" style="111" hidden="1" customWidth="1"/>
    <col min="79" max="79" width="0" style="203" hidden="1" customWidth="1"/>
    <col min="80" max="84" width="0" style="111" hidden="1" customWidth="1"/>
  </cols>
  <sheetData>
    <row r="1" spans="1:89" ht="18" x14ac:dyDescent="0.25">
      <c r="A1" s="274" t="s">
        <v>34</v>
      </c>
      <c r="B1" s="274"/>
      <c r="C1" s="274"/>
      <c r="D1" s="84"/>
      <c r="E1" s="84"/>
      <c r="F1" s="186"/>
      <c r="G1" s="30" t="s">
        <v>142</v>
      </c>
      <c r="K1" s="30" t="s">
        <v>143</v>
      </c>
      <c r="O1" s="30" t="s">
        <v>144</v>
      </c>
      <c r="S1" s="30" t="s">
        <v>145</v>
      </c>
      <c r="W1" s="30" t="s">
        <v>146</v>
      </c>
      <c r="AA1" s="30" t="s">
        <v>147</v>
      </c>
      <c r="AE1" s="30" t="s">
        <v>148</v>
      </c>
      <c r="AI1" s="30" t="s">
        <v>149</v>
      </c>
      <c r="AM1" s="30" t="s">
        <v>150</v>
      </c>
      <c r="AQ1" s="30" t="s">
        <v>151</v>
      </c>
      <c r="AU1" s="30" t="s">
        <v>152</v>
      </c>
      <c r="AY1" s="30" t="s">
        <v>153</v>
      </c>
      <c r="BC1" s="30" t="s">
        <v>154</v>
      </c>
      <c r="BG1" s="30" t="s">
        <v>155</v>
      </c>
      <c r="BK1" s="30" t="s">
        <v>156</v>
      </c>
      <c r="BO1" s="120"/>
      <c r="BP1" s="120"/>
      <c r="BQ1" s="200"/>
      <c r="BR1" s="200"/>
      <c r="BY1" s="111" t="s">
        <v>191</v>
      </c>
      <c r="CA1" s="275" t="s">
        <v>196</v>
      </c>
      <c r="CB1" s="275"/>
      <c r="CC1" s="275"/>
      <c r="CD1" s="276" t="s">
        <v>197</v>
      </c>
      <c r="CE1" s="276"/>
      <c r="CF1" s="276"/>
      <c r="CG1" s="120"/>
      <c r="CH1" s="120"/>
      <c r="CI1" s="120"/>
      <c r="CJ1" s="120"/>
      <c r="CK1" s="120"/>
    </row>
    <row r="2" spans="1:89" x14ac:dyDescent="0.2">
      <c r="BO2" s="287" t="s">
        <v>35</v>
      </c>
      <c r="BP2" s="287"/>
      <c r="BQ2" s="288" t="s">
        <v>36</v>
      </c>
      <c r="BR2" s="291"/>
      <c r="BS2" s="201" t="s">
        <v>37</v>
      </c>
      <c r="BY2" s="113"/>
      <c r="CG2" s="294"/>
      <c r="CH2" s="120"/>
      <c r="CI2" s="120"/>
      <c r="CJ2" s="120"/>
      <c r="CK2" s="120"/>
    </row>
    <row r="3" spans="1:89" s="10" customFormat="1" x14ac:dyDescent="0.2">
      <c r="B3" s="273" t="s">
        <v>38</v>
      </c>
      <c r="C3" s="273"/>
      <c r="D3" s="273"/>
      <c r="E3" s="273"/>
      <c r="F3" s="183"/>
      <c r="G3" s="10" t="s">
        <v>39</v>
      </c>
      <c r="I3" s="10" t="s">
        <v>39</v>
      </c>
      <c r="J3" s="11"/>
      <c r="K3" s="10" t="s">
        <v>40</v>
      </c>
      <c r="M3" s="10" t="s">
        <v>40</v>
      </c>
      <c r="N3" s="11"/>
      <c r="O3" s="10" t="s">
        <v>41</v>
      </c>
      <c r="Q3" s="10" t="s">
        <v>41</v>
      </c>
      <c r="R3" s="11"/>
      <c r="S3" s="10" t="s">
        <v>42</v>
      </c>
      <c r="U3" s="10" t="s">
        <v>42</v>
      </c>
      <c r="V3" s="11"/>
      <c r="W3" s="10" t="s">
        <v>43</v>
      </c>
      <c r="Y3" s="10" t="s">
        <v>43</v>
      </c>
      <c r="Z3" s="11"/>
      <c r="AA3" s="10" t="s">
        <v>44</v>
      </c>
      <c r="AC3" s="10" t="s">
        <v>44</v>
      </c>
      <c r="AD3" s="85"/>
      <c r="AE3" s="10" t="s">
        <v>45</v>
      </c>
      <c r="AG3" s="10" t="s">
        <v>45</v>
      </c>
      <c r="AH3" s="11"/>
      <c r="AI3" s="10" t="s">
        <v>46</v>
      </c>
      <c r="AK3" s="10" t="s">
        <v>46</v>
      </c>
      <c r="AL3" s="11"/>
      <c r="AM3" s="10" t="s">
        <v>47</v>
      </c>
      <c r="AO3" s="10" t="s">
        <v>47</v>
      </c>
      <c r="AP3" s="85"/>
      <c r="AQ3" s="10" t="s">
        <v>48</v>
      </c>
      <c r="AS3" s="10" t="s">
        <v>48</v>
      </c>
      <c r="AT3" s="11"/>
      <c r="AU3" s="10" t="s">
        <v>49</v>
      </c>
      <c r="AW3" s="10" t="s">
        <v>49</v>
      </c>
      <c r="AX3" s="11"/>
      <c r="AY3" s="10" t="s">
        <v>50</v>
      </c>
      <c r="BA3" s="10" t="s">
        <v>50</v>
      </c>
      <c r="BB3" s="11"/>
      <c r="BC3" s="10" t="s">
        <v>51</v>
      </c>
      <c r="BE3" s="10" t="s">
        <v>51</v>
      </c>
      <c r="BF3" s="11"/>
      <c r="BG3" s="10" t="s">
        <v>52</v>
      </c>
      <c r="BI3" s="10" t="s">
        <v>52</v>
      </c>
      <c r="BJ3" s="11"/>
      <c r="BK3" s="10" t="s">
        <v>53</v>
      </c>
      <c r="BM3" s="10" t="s">
        <v>53</v>
      </c>
      <c r="BN3" s="11"/>
      <c r="BO3" s="287" t="s">
        <v>5</v>
      </c>
      <c r="BP3" s="287"/>
      <c r="BQ3" s="288" t="s">
        <v>5</v>
      </c>
      <c r="BR3" s="291"/>
      <c r="BS3" s="201" t="s">
        <v>5</v>
      </c>
      <c r="BT3" s="202" t="s">
        <v>4</v>
      </c>
      <c r="BU3" s="113" t="s">
        <v>6</v>
      </c>
      <c r="BV3" s="113"/>
      <c r="BW3" s="113"/>
      <c r="BX3" s="113"/>
      <c r="BY3" s="113"/>
      <c r="BZ3" s="113"/>
      <c r="CA3" s="204"/>
      <c r="CB3" s="113"/>
      <c r="CC3" s="113"/>
      <c r="CD3" s="113"/>
      <c r="CE3" s="113"/>
      <c r="CF3" s="113"/>
      <c r="CG3" s="295"/>
      <c r="CH3" s="130"/>
      <c r="CI3" s="130"/>
      <c r="CJ3" s="130"/>
      <c r="CK3" s="130"/>
    </row>
    <row r="4" spans="1:89" s="10" customFormat="1" x14ac:dyDescent="0.2">
      <c r="B4" s="10" t="s">
        <v>54</v>
      </c>
      <c r="C4" s="10" t="s">
        <v>55</v>
      </c>
      <c r="D4" s="10" t="s">
        <v>56</v>
      </c>
      <c r="E4" s="10" t="s">
        <v>57</v>
      </c>
      <c r="F4" s="183"/>
      <c r="G4" s="10" t="s">
        <v>54</v>
      </c>
      <c r="H4" s="10" t="s">
        <v>55</v>
      </c>
      <c r="I4" s="10" t="s">
        <v>56</v>
      </c>
      <c r="J4" s="11"/>
      <c r="K4" s="10" t="s">
        <v>54</v>
      </c>
      <c r="L4" s="10" t="s">
        <v>55</v>
      </c>
      <c r="M4" s="10" t="s">
        <v>56</v>
      </c>
      <c r="N4" s="11"/>
      <c r="O4" s="10" t="s">
        <v>54</v>
      </c>
      <c r="P4" s="10" t="s">
        <v>55</v>
      </c>
      <c r="Q4" s="10" t="s">
        <v>56</v>
      </c>
      <c r="R4" s="11"/>
      <c r="S4" s="10" t="s">
        <v>54</v>
      </c>
      <c r="T4" s="10" t="s">
        <v>55</v>
      </c>
      <c r="U4" s="10" t="s">
        <v>56</v>
      </c>
      <c r="V4" s="11"/>
      <c r="W4" s="10" t="s">
        <v>54</v>
      </c>
      <c r="X4" s="10" t="s">
        <v>55</v>
      </c>
      <c r="Y4" s="10" t="s">
        <v>56</v>
      </c>
      <c r="Z4" s="11"/>
      <c r="AA4" s="10" t="s">
        <v>54</v>
      </c>
      <c r="AB4" s="10" t="s">
        <v>55</v>
      </c>
      <c r="AC4" s="10" t="s">
        <v>56</v>
      </c>
      <c r="AD4" s="85"/>
      <c r="AE4" s="10" t="s">
        <v>54</v>
      </c>
      <c r="AF4" s="10" t="s">
        <v>55</v>
      </c>
      <c r="AG4" s="10" t="s">
        <v>56</v>
      </c>
      <c r="AH4" s="11"/>
      <c r="AI4" s="10" t="s">
        <v>54</v>
      </c>
      <c r="AJ4" s="10" t="s">
        <v>55</v>
      </c>
      <c r="AK4" s="10" t="s">
        <v>56</v>
      </c>
      <c r="AL4" s="11"/>
      <c r="AM4" s="10" t="s">
        <v>54</v>
      </c>
      <c r="AN4" s="10" t="s">
        <v>55</v>
      </c>
      <c r="AO4" s="10" t="s">
        <v>56</v>
      </c>
      <c r="AP4" s="85"/>
      <c r="AQ4" s="10" t="s">
        <v>54</v>
      </c>
      <c r="AR4" s="10" t="s">
        <v>55</v>
      </c>
      <c r="AS4" s="10" t="s">
        <v>56</v>
      </c>
      <c r="AT4" s="11"/>
      <c r="AU4" s="10" t="s">
        <v>54</v>
      </c>
      <c r="AV4" s="10" t="s">
        <v>55</v>
      </c>
      <c r="AW4" s="10" t="s">
        <v>56</v>
      </c>
      <c r="AX4" s="11"/>
      <c r="AY4" s="10" t="s">
        <v>54</v>
      </c>
      <c r="AZ4" s="10" t="s">
        <v>55</v>
      </c>
      <c r="BA4" s="10" t="s">
        <v>56</v>
      </c>
      <c r="BB4" s="11"/>
      <c r="BC4" s="10" t="s">
        <v>54</v>
      </c>
      <c r="BD4" s="10" t="s">
        <v>55</v>
      </c>
      <c r="BE4" s="10" t="s">
        <v>56</v>
      </c>
      <c r="BF4" s="11"/>
      <c r="BG4" s="10" t="s">
        <v>54</v>
      </c>
      <c r="BH4" s="10" t="s">
        <v>55</v>
      </c>
      <c r="BI4" s="10" t="s">
        <v>56</v>
      </c>
      <c r="BJ4" s="11"/>
      <c r="BK4" s="10" t="s">
        <v>54</v>
      </c>
      <c r="BL4" s="10" t="s">
        <v>55</v>
      </c>
      <c r="BM4" s="10" t="s">
        <v>56</v>
      </c>
      <c r="BN4" s="11"/>
      <c r="BO4" s="287"/>
      <c r="BP4" s="287"/>
      <c r="BQ4" s="288"/>
      <c r="BR4" s="291"/>
      <c r="BS4" s="201"/>
      <c r="BT4" s="202"/>
      <c r="BU4" s="113"/>
      <c r="BV4" s="113"/>
      <c r="BW4" s="113"/>
      <c r="BX4" s="113"/>
      <c r="BY4" s="113"/>
      <c r="BZ4" s="113"/>
      <c r="CA4" s="204"/>
      <c r="CB4" s="113"/>
      <c r="CC4" s="113"/>
      <c r="CD4" s="113"/>
      <c r="CE4" s="113"/>
      <c r="CF4" s="113"/>
      <c r="CG4" s="295"/>
      <c r="CH4" s="130"/>
      <c r="CI4" s="130"/>
      <c r="CJ4" s="130"/>
      <c r="CK4" s="130"/>
    </row>
    <row r="5" spans="1:89" s="10" customFormat="1" x14ac:dyDescent="0.2">
      <c r="A5" s="40" t="str" cm="1">
        <f t="array" aca="1" ref="A5" ca="1">INDIRECT(CONCATENATE(BY5,"!A1"))</f>
        <v>Tim Hobbs</v>
      </c>
      <c r="B5" s="30">
        <v>47</v>
      </c>
      <c r="C5" s="30">
        <v>15</v>
      </c>
      <c r="D5" s="30">
        <v>32</v>
      </c>
      <c r="E5" s="182">
        <v>3000</v>
      </c>
      <c r="F5" s="182">
        <v>3000</v>
      </c>
      <c r="G5" s="30">
        <v>52</v>
      </c>
      <c r="H5" s="30">
        <v>9</v>
      </c>
      <c r="I5" s="30">
        <v>43</v>
      </c>
      <c r="J5" s="19"/>
      <c r="K5" s="30">
        <v>58</v>
      </c>
      <c r="L5" s="30">
        <v>10</v>
      </c>
      <c r="M5" s="30">
        <v>48</v>
      </c>
      <c r="N5" s="19"/>
      <c r="O5" s="30">
        <v>53</v>
      </c>
      <c r="P5" s="30">
        <v>10</v>
      </c>
      <c r="Q5" s="30">
        <v>43</v>
      </c>
      <c r="R5" s="19"/>
      <c r="S5" s="30">
        <v>51</v>
      </c>
      <c r="T5" s="30">
        <v>11</v>
      </c>
      <c r="U5" s="30">
        <v>40</v>
      </c>
      <c r="V5" s="19"/>
      <c r="W5" s="30">
        <v>53</v>
      </c>
      <c r="X5" s="30">
        <v>12</v>
      </c>
      <c r="Y5" s="30">
        <v>41</v>
      </c>
      <c r="Z5" s="83"/>
      <c r="AA5" s="30">
        <v>47</v>
      </c>
      <c r="AB5" s="30">
        <v>14</v>
      </c>
      <c r="AC5" s="30">
        <v>33</v>
      </c>
      <c r="AD5" s="83"/>
      <c r="AE5" s="30">
        <v>53</v>
      </c>
      <c r="AF5" s="30">
        <v>15</v>
      </c>
      <c r="AG5" s="30">
        <v>38</v>
      </c>
      <c r="AH5" s="19"/>
      <c r="AI5" s="30">
        <v>48</v>
      </c>
      <c r="AJ5" s="30">
        <v>15</v>
      </c>
      <c r="AK5" s="30">
        <v>33</v>
      </c>
      <c r="AL5" s="19"/>
      <c r="AM5" s="30">
        <v>53</v>
      </c>
      <c r="AN5" s="30">
        <v>13</v>
      </c>
      <c r="AO5" s="30">
        <v>40</v>
      </c>
      <c r="AP5" s="83"/>
      <c r="AQ5" s="30">
        <v>51</v>
      </c>
      <c r="AR5" s="30">
        <v>13</v>
      </c>
      <c r="AS5" s="30">
        <v>38</v>
      </c>
      <c r="AT5" s="19"/>
      <c r="AU5" s="30">
        <v>52</v>
      </c>
      <c r="AV5" s="30">
        <v>14</v>
      </c>
      <c r="AW5" s="30">
        <v>38</v>
      </c>
      <c r="AX5" s="19"/>
      <c r="AY5" s="30">
        <v>48</v>
      </c>
      <c r="AZ5" s="30">
        <v>14</v>
      </c>
      <c r="BA5" s="30">
        <v>34</v>
      </c>
      <c r="BB5" s="19"/>
      <c r="BC5" s="30">
        <v>53</v>
      </c>
      <c r="BD5" s="30">
        <v>14</v>
      </c>
      <c r="BE5" s="30">
        <v>39</v>
      </c>
      <c r="BF5" s="19"/>
      <c r="BG5" s="30">
        <v>54</v>
      </c>
      <c r="BH5" s="30">
        <v>14</v>
      </c>
      <c r="BI5" s="30">
        <v>40</v>
      </c>
      <c r="BJ5" s="19"/>
      <c r="BK5" s="30">
        <v>47</v>
      </c>
      <c r="BL5" s="30">
        <v>15</v>
      </c>
      <c r="BM5">
        <v>32</v>
      </c>
      <c r="BN5" s="2"/>
      <c r="BO5" s="289">
        <f>J5+N5+R5+V5+Z5+AD5+AH5+AL5+AP5+AT5+AX5+BB5+BF5+BJ5+BN5</f>
        <v>0</v>
      </c>
      <c r="BP5" s="289"/>
      <c r="BQ5" s="200" cm="1">
        <f t="array" aca="1" ref="BQ5" ca="1">INDIRECT(CONCATENATE(BY5,"!c44"))</f>
        <v>77.5</v>
      </c>
      <c r="BR5" s="292"/>
      <c r="BS5" s="201">
        <f ca="1">BO5+BQ5</f>
        <v>77.5</v>
      </c>
      <c r="BT5" s="202" cm="1">
        <f t="array" aca="1" ref="BT5" ca="1">INDIRECT(CONCATENATE(BY5,"!E44"))</f>
        <v>15</v>
      </c>
      <c r="BU5" s="290">
        <f ca="1">IFERROR((BO5+BQ5)/BT5,0)</f>
        <v>5.166666666666667</v>
      </c>
      <c r="BV5" s="111" t="str">
        <f ca="1">A5</f>
        <v>Tim Hobbs</v>
      </c>
      <c r="BW5" s="205">
        <f ca="1">FIND(" ",BV5)</f>
        <v>4</v>
      </c>
      <c r="BX5" s="205" t="str">
        <f ca="1">MID(BV5,BW5,99)</f>
        <v xml:space="preserve"> Hobbs</v>
      </c>
      <c r="BY5" s="176" t="s">
        <v>58</v>
      </c>
      <c r="BZ5" s="113"/>
      <c r="CA5" s="175">
        <f>MIN(G5,K5,O5,S5,W5,AA5,AE5,AI5,AM5,AQ5,AU5,AY5,BC5,BG5,BK5)</f>
        <v>47</v>
      </c>
      <c r="CB5" s="175">
        <f t="shared" ref="CB5:CC20" si="0">MIN(H5,L5,P5,T5,X5,AB5,AF5,AJ5,AN5,AR5,AV5,AZ5,BD5,BH5,BL5)</f>
        <v>9</v>
      </c>
      <c r="CC5" s="175">
        <f t="shared" si="0"/>
        <v>32</v>
      </c>
      <c r="CD5" s="113">
        <f>MAX(G5,K5,O5,S5,W5,AA5,AE5,AI5,AM5,AQ5,AU5,AY5,BC5,BG5,BK5)</f>
        <v>58</v>
      </c>
      <c r="CE5" s="113">
        <f t="shared" ref="CE5:CF5" si="1">MAX(H5,L5,P5,T5,X5,AB5,AF5,AJ5,AN5,AR5,AV5,AZ5,BD5,BH5,BL5)</f>
        <v>15</v>
      </c>
      <c r="CF5" s="113">
        <f t="shared" si="1"/>
        <v>48</v>
      </c>
      <c r="CG5" s="295"/>
      <c r="CH5" s="130"/>
      <c r="CI5" s="130"/>
      <c r="CJ5" s="130"/>
      <c r="CK5" s="130"/>
    </row>
    <row r="6" spans="1:89" x14ac:dyDescent="0.2">
      <c r="A6" s="40" t="str" cm="1">
        <f t="array" aca="1" ref="A6" ca="1">INDIRECT(CONCATENATE(BY6,"!A1"))</f>
        <v>Bette Mohsinger</v>
      </c>
      <c r="B6" s="30">
        <v>48</v>
      </c>
      <c r="C6" s="30">
        <v>14</v>
      </c>
      <c r="D6" s="30">
        <v>34</v>
      </c>
      <c r="E6" s="182">
        <v>2500</v>
      </c>
      <c r="F6" s="182">
        <v>2500</v>
      </c>
      <c r="G6" s="30">
        <v>58</v>
      </c>
      <c r="H6" s="30">
        <v>13</v>
      </c>
      <c r="I6" s="30">
        <v>45</v>
      </c>
      <c r="K6" s="30">
        <v>58</v>
      </c>
      <c r="L6" s="30">
        <v>13</v>
      </c>
      <c r="M6" s="30">
        <v>45</v>
      </c>
      <c r="O6" s="30">
        <v>59</v>
      </c>
      <c r="P6" s="30">
        <v>14</v>
      </c>
      <c r="Q6" s="30">
        <v>45</v>
      </c>
      <c r="S6" s="30">
        <v>53</v>
      </c>
      <c r="T6" s="30">
        <v>14</v>
      </c>
      <c r="U6" s="30">
        <v>39</v>
      </c>
      <c r="W6" s="30">
        <v>54</v>
      </c>
      <c r="X6" s="30">
        <v>16</v>
      </c>
      <c r="Y6" s="30">
        <v>38</v>
      </c>
      <c r="Z6" s="83"/>
      <c r="AA6" s="30">
        <v>50</v>
      </c>
      <c r="AB6" s="30">
        <v>18</v>
      </c>
      <c r="AC6" s="30">
        <v>32</v>
      </c>
      <c r="AE6" s="30">
        <v>56</v>
      </c>
      <c r="AF6" s="30">
        <v>17</v>
      </c>
      <c r="AG6" s="30">
        <v>39</v>
      </c>
      <c r="AI6" s="30">
        <v>53</v>
      </c>
      <c r="AJ6" s="30">
        <v>17</v>
      </c>
      <c r="AK6" s="30">
        <v>36</v>
      </c>
      <c r="AM6" s="30">
        <v>52</v>
      </c>
      <c r="AN6" s="30">
        <v>16</v>
      </c>
      <c r="AO6" s="30">
        <v>36</v>
      </c>
      <c r="AQ6" s="30">
        <v>54</v>
      </c>
      <c r="AR6" s="30">
        <v>16</v>
      </c>
      <c r="AS6" s="30">
        <v>38</v>
      </c>
      <c r="AY6" s="30">
        <v>47</v>
      </c>
      <c r="AZ6" s="30">
        <v>15</v>
      </c>
      <c r="BA6" s="30">
        <v>32</v>
      </c>
      <c r="BC6" s="30">
        <v>53</v>
      </c>
      <c r="BD6" s="30">
        <v>14</v>
      </c>
      <c r="BE6" s="30">
        <v>39</v>
      </c>
      <c r="BG6" s="30">
        <v>53</v>
      </c>
      <c r="BH6" s="30">
        <v>14</v>
      </c>
      <c r="BI6" s="30">
        <v>39</v>
      </c>
      <c r="BK6" s="30">
        <v>48</v>
      </c>
      <c r="BL6" s="30">
        <v>14</v>
      </c>
      <c r="BM6">
        <v>34</v>
      </c>
      <c r="BO6" s="289">
        <f>J6+N6+R6+V6+Z6+AD6+AH6+AL6+AP6+AT6+AX6+BB6+BF6+BJ6+BN6</f>
        <v>0</v>
      </c>
      <c r="BP6" s="289"/>
      <c r="BQ6" s="200" cm="1">
        <f t="array" aca="1" ref="BQ6" ca="1">INDIRECT(CONCATENATE(BY6,"!c44"))</f>
        <v>70</v>
      </c>
      <c r="BR6" s="292"/>
      <c r="BS6" s="201">
        <f ca="1">BO6+BQ6</f>
        <v>70</v>
      </c>
      <c r="BT6" s="202" cm="1">
        <f t="array" aca="1" ref="BT6" ca="1">INDIRECT(CONCATENATE(BY6,"!E44"))</f>
        <v>14</v>
      </c>
      <c r="BU6" s="290">
        <f ca="1">IFERROR((BO6+BQ6)/BT6,0)</f>
        <v>5</v>
      </c>
      <c r="BV6" s="111" t="str">
        <f ca="1">A6</f>
        <v>Bette Mohsinger</v>
      </c>
      <c r="BW6" s="205">
        <f ca="1">FIND(" ",BV6)</f>
        <v>6</v>
      </c>
      <c r="BX6" s="205" t="str">
        <f ca="1">MID(BV6,BW6,99)</f>
        <v xml:space="preserve"> Mohsinger</v>
      </c>
      <c r="BY6" s="111" t="s">
        <v>62</v>
      </c>
      <c r="CA6" s="175">
        <f t="shared" ref="CA6:CA20" si="2">MIN(G6,K6,O6,S6,W6,AA6,AE6,AI6,AM6,AQ6,AU6,AY6,BC6,BG6,BK6)</f>
        <v>47</v>
      </c>
      <c r="CB6" s="175">
        <f t="shared" si="0"/>
        <v>13</v>
      </c>
      <c r="CC6" s="175">
        <f t="shared" si="0"/>
        <v>32</v>
      </c>
      <c r="CD6" s="113">
        <f t="shared" ref="CD6:CD20" si="3">MAX(G6,K6,O6,S6,W6,AA6,AE6,AI6,AM6,AQ6,AU6,AY6,BC6,BG6,BK6)</f>
        <v>59</v>
      </c>
      <c r="CE6" s="113">
        <f t="shared" ref="CE6:CE20" si="4">MAX(H6,L6,P6,T6,X6,AB6,AF6,AJ6,AN6,AR6,AV6,AZ6,BD6,BH6,BL6)</f>
        <v>18</v>
      </c>
      <c r="CF6" s="113">
        <f t="shared" ref="CF6:CF20" si="5">MAX(I6,M6,Q6,U6,Y6,AC6,AG6,AK6,AO6,AS6,AW6,BA6,BE6,BI6,BM6)</f>
        <v>45</v>
      </c>
      <c r="CG6" s="294"/>
      <c r="CH6" s="120"/>
      <c r="CI6" s="120"/>
      <c r="CJ6" s="120"/>
      <c r="CK6" s="120"/>
    </row>
    <row r="7" spans="1:89" x14ac:dyDescent="0.2">
      <c r="A7" s="40" t="str" cm="1">
        <f t="array" aca="1" ref="A7" ca="1">INDIRECT(CONCATENATE(BY7,"!A1"))</f>
        <v>Tom Mohsinger</v>
      </c>
      <c r="B7" s="30">
        <v>50</v>
      </c>
      <c r="C7" s="30">
        <v>15</v>
      </c>
      <c r="D7" s="30">
        <v>35</v>
      </c>
      <c r="E7" s="182">
        <v>2000</v>
      </c>
      <c r="F7" s="182">
        <v>2000</v>
      </c>
      <c r="G7" s="30">
        <v>58</v>
      </c>
      <c r="H7" s="30">
        <v>11</v>
      </c>
      <c r="I7" s="30">
        <v>47</v>
      </c>
      <c r="K7" s="30">
        <v>54</v>
      </c>
      <c r="L7" s="30">
        <v>12</v>
      </c>
      <c r="M7" s="30">
        <v>42</v>
      </c>
      <c r="O7" s="30">
        <v>51</v>
      </c>
      <c r="P7" s="30">
        <v>14</v>
      </c>
      <c r="Q7" s="30">
        <v>37</v>
      </c>
      <c r="S7" s="30">
        <v>54</v>
      </c>
      <c r="T7" s="30">
        <v>13</v>
      </c>
      <c r="U7" s="30">
        <v>41</v>
      </c>
      <c r="W7" s="30">
        <v>52</v>
      </c>
      <c r="X7" s="30">
        <v>15</v>
      </c>
      <c r="Y7" s="30">
        <v>37</v>
      </c>
      <c r="Z7" s="83"/>
      <c r="AA7" s="30">
        <v>52</v>
      </c>
      <c r="AB7" s="30">
        <v>16</v>
      </c>
      <c r="AC7" s="30">
        <v>36</v>
      </c>
      <c r="AE7" s="30">
        <v>56</v>
      </c>
      <c r="AF7" s="30">
        <v>16</v>
      </c>
      <c r="AG7" s="30">
        <v>40</v>
      </c>
      <c r="AI7" s="30">
        <v>55</v>
      </c>
      <c r="AJ7" s="30">
        <v>16</v>
      </c>
      <c r="AK7" s="30">
        <v>39</v>
      </c>
      <c r="AM7" s="30">
        <v>48</v>
      </c>
      <c r="AN7" s="30">
        <v>16</v>
      </c>
      <c r="AO7" s="30">
        <v>32</v>
      </c>
      <c r="AQ7" s="30">
        <v>57</v>
      </c>
      <c r="AR7" s="30">
        <v>15</v>
      </c>
      <c r="AS7" s="30">
        <v>42</v>
      </c>
      <c r="AU7" s="30">
        <v>58</v>
      </c>
      <c r="AV7" s="30">
        <v>15</v>
      </c>
      <c r="AW7" s="30">
        <v>43</v>
      </c>
      <c r="AY7" s="30">
        <v>49</v>
      </c>
      <c r="AZ7" s="30">
        <v>16</v>
      </c>
      <c r="BA7" s="30">
        <v>33</v>
      </c>
      <c r="BC7" s="30">
        <v>54</v>
      </c>
      <c r="BD7" s="30">
        <v>16</v>
      </c>
      <c r="BE7" s="30">
        <v>38</v>
      </c>
      <c r="BG7" s="30">
        <v>53</v>
      </c>
      <c r="BH7" s="30">
        <v>15</v>
      </c>
      <c r="BI7" s="30">
        <v>38</v>
      </c>
      <c r="BK7" s="30">
        <v>50</v>
      </c>
      <c r="BL7" s="30">
        <v>15</v>
      </c>
      <c r="BM7">
        <v>35</v>
      </c>
      <c r="BO7" s="289">
        <f>J7+N7+R7+V7+Z7+AD7+AH7+AL7+AP7+AT7+AX7+BB7+BF7+BJ7+BN7</f>
        <v>0</v>
      </c>
      <c r="BP7" s="289"/>
      <c r="BQ7" s="200" cm="1">
        <f t="array" aca="1" ref="BQ7" ca="1">INDIRECT(CONCATENATE(BY7,"!c44"))</f>
        <v>69.5</v>
      </c>
      <c r="BR7" s="292"/>
      <c r="BS7" s="201">
        <f ca="1">BO7+BQ7</f>
        <v>69.5</v>
      </c>
      <c r="BT7" s="202" cm="1">
        <f t="array" aca="1" ref="BT7" ca="1">INDIRECT(CONCATENATE(BY7,"!E44"))</f>
        <v>15</v>
      </c>
      <c r="BU7" s="290">
        <f ca="1">IFERROR((BO7+BQ7)/BT7,0)</f>
        <v>4.6333333333333337</v>
      </c>
      <c r="BV7" s="111" t="str">
        <f ca="1">A7</f>
        <v>Tom Mohsinger</v>
      </c>
      <c r="BW7" s="205">
        <f ca="1">FIND(" ",BV7)</f>
        <v>4</v>
      </c>
      <c r="BX7" s="205" t="str">
        <f ca="1">MID(BV7,BW7,99)</f>
        <v xml:space="preserve"> Mohsinger</v>
      </c>
      <c r="BY7" s="111" t="s">
        <v>63</v>
      </c>
      <c r="CA7" s="175">
        <f t="shared" si="2"/>
        <v>48</v>
      </c>
      <c r="CB7" s="175">
        <f t="shared" si="0"/>
        <v>11</v>
      </c>
      <c r="CC7" s="175">
        <f t="shared" si="0"/>
        <v>32</v>
      </c>
      <c r="CD7" s="113">
        <f t="shared" si="3"/>
        <v>58</v>
      </c>
      <c r="CE7" s="113">
        <f t="shared" si="4"/>
        <v>16</v>
      </c>
      <c r="CF7" s="113">
        <f t="shared" si="5"/>
        <v>47</v>
      </c>
      <c r="CG7" s="294"/>
      <c r="CH7" s="120"/>
      <c r="CI7" s="120"/>
      <c r="CJ7" s="120"/>
      <c r="CK7" s="120"/>
    </row>
    <row r="8" spans="1:89" x14ac:dyDescent="0.2">
      <c r="A8" s="40" t="str" cm="1">
        <f t="array" aca="1" ref="A8" ca="1">INDIRECT(CONCATENATE(BY8,"!A1"))</f>
        <v>Bob Templeton</v>
      </c>
      <c r="B8" s="30">
        <v>55</v>
      </c>
      <c r="C8" s="30">
        <v>19</v>
      </c>
      <c r="D8" s="30">
        <v>36</v>
      </c>
      <c r="E8" s="182">
        <v>1500</v>
      </c>
      <c r="F8" s="182">
        <v>1500</v>
      </c>
      <c r="G8" s="30">
        <v>64</v>
      </c>
      <c r="H8" s="30">
        <v>18</v>
      </c>
      <c r="I8" s="30">
        <v>46</v>
      </c>
      <c r="K8" s="30">
        <v>67</v>
      </c>
      <c r="L8" s="30">
        <v>19</v>
      </c>
      <c r="M8" s="30">
        <v>48</v>
      </c>
      <c r="O8" s="30">
        <v>56</v>
      </c>
      <c r="P8" s="30">
        <v>20</v>
      </c>
      <c r="Q8" s="30">
        <v>36</v>
      </c>
      <c r="S8" s="30">
        <v>57</v>
      </c>
      <c r="T8" s="30">
        <v>20</v>
      </c>
      <c r="U8" s="30">
        <v>37</v>
      </c>
      <c r="W8" s="30">
        <v>60</v>
      </c>
      <c r="X8" s="30">
        <v>20</v>
      </c>
      <c r="Y8" s="30">
        <v>40</v>
      </c>
      <c r="Z8" s="83"/>
      <c r="AA8" s="30">
        <v>56</v>
      </c>
      <c r="AB8" s="30">
        <v>19</v>
      </c>
      <c r="AC8" s="30">
        <v>37</v>
      </c>
      <c r="AE8" s="30">
        <v>59</v>
      </c>
      <c r="AF8" s="30">
        <v>19</v>
      </c>
      <c r="AG8" s="30">
        <v>40</v>
      </c>
      <c r="AM8" s="30">
        <v>54</v>
      </c>
      <c r="AN8" s="30">
        <v>19</v>
      </c>
      <c r="AO8" s="30">
        <v>35</v>
      </c>
      <c r="AQ8" s="30">
        <v>51</v>
      </c>
      <c r="AR8" s="30">
        <v>18</v>
      </c>
      <c r="AS8" s="30">
        <v>33</v>
      </c>
      <c r="AU8" s="30">
        <v>64</v>
      </c>
      <c r="AV8" s="30">
        <v>17</v>
      </c>
      <c r="AW8" s="30">
        <v>47</v>
      </c>
      <c r="AY8" s="30">
        <v>65</v>
      </c>
      <c r="AZ8" s="30">
        <v>18</v>
      </c>
      <c r="BA8" s="30">
        <v>47</v>
      </c>
      <c r="BC8" s="30">
        <v>58</v>
      </c>
      <c r="BD8" s="30">
        <v>18</v>
      </c>
      <c r="BE8" s="30">
        <v>40</v>
      </c>
      <c r="BG8" s="30">
        <v>63</v>
      </c>
      <c r="BH8" s="30">
        <v>18</v>
      </c>
      <c r="BI8" s="30">
        <v>45</v>
      </c>
      <c r="BK8" s="30">
        <v>55</v>
      </c>
      <c r="BL8" s="30">
        <v>19</v>
      </c>
      <c r="BM8">
        <v>36</v>
      </c>
      <c r="BO8" s="289">
        <f>J8+N8+R8+V8+Z8+AD8+AH8+AL8+AP8+AT8+AX8+BB8+BF8+BJ8+BN8</f>
        <v>0</v>
      </c>
      <c r="BP8" s="289"/>
      <c r="BQ8" s="200" cm="1">
        <f t="array" aca="1" ref="BQ8" ca="1">INDIRECT(CONCATENATE(BY8,"!c44"))</f>
        <v>65</v>
      </c>
      <c r="BR8" s="292"/>
      <c r="BS8" s="201">
        <f ca="1">BO8+BQ8</f>
        <v>65</v>
      </c>
      <c r="BT8" s="202" cm="1">
        <f t="array" aca="1" ref="BT8" ca="1">INDIRECT(CONCATENATE(BY8,"!E44"))</f>
        <v>13</v>
      </c>
      <c r="BU8" s="290">
        <f ca="1">IFERROR((BO8+BQ8)/BT8,0)</f>
        <v>5</v>
      </c>
      <c r="BV8" s="111" t="str">
        <f ca="1">A8</f>
        <v>Bob Templeton</v>
      </c>
      <c r="BW8" s="205">
        <f ca="1">FIND(" ",BV8)</f>
        <v>4</v>
      </c>
      <c r="BX8" s="205" t="str">
        <f ca="1">MID(BV8,BW8,99)</f>
        <v xml:space="preserve"> Templeton</v>
      </c>
      <c r="BY8" s="111" t="s">
        <v>66</v>
      </c>
      <c r="CA8" s="175">
        <f t="shared" si="2"/>
        <v>51</v>
      </c>
      <c r="CB8" s="175">
        <f t="shared" si="0"/>
        <v>17</v>
      </c>
      <c r="CC8" s="175">
        <f t="shared" si="0"/>
        <v>33</v>
      </c>
      <c r="CD8" s="113">
        <f t="shared" si="3"/>
        <v>67</v>
      </c>
      <c r="CE8" s="113">
        <f t="shared" si="4"/>
        <v>20</v>
      </c>
      <c r="CF8" s="113">
        <f t="shared" si="5"/>
        <v>48</v>
      </c>
      <c r="CG8" s="294"/>
      <c r="CH8" s="120"/>
      <c r="CI8" s="120"/>
      <c r="CJ8" s="120"/>
      <c r="CK8" s="120"/>
    </row>
    <row r="9" spans="1:89" x14ac:dyDescent="0.2">
      <c r="A9" s="40" t="str" cm="1">
        <f t="array" aca="1" ref="A9" ca="1">INDIRECT(CONCATENATE(BY9,"!A1"))</f>
        <v>Gloria Poston</v>
      </c>
      <c r="B9" s="30">
        <v>48</v>
      </c>
      <c r="C9" s="30">
        <v>11</v>
      </c>
      <c r="D9" s="30">
        <v>37</v>
      </c>
      <c r="E9" s="182">
        <v>900</v>
      </c>
      <c r="F9" s="182">
        <v>1000</v>
      </c>
      <c r="G9" s="30">
        <v>56</v>
      </c>
      <c r="H9" s="30">
        <v>12</v>
      </c>
      <c r="I9" s="30">
        <v>44</v>
      </c>
      <c r="K9" s="30">
        <v>49</v>
      </c>
      <c r="L9" s="30">
        <v>12</v>
      </c>
      <c r="M9" s="30">
        <v>37</v>
      </c>
      <c r="O9" s="30">
        <v>48</v>
      </c>
      <c r="P9" s="30">
        <v>13</v>
      </c>
      <c r="Q9" s="30">
        <v>35</v>
      </c>
      <c r="Z9" s="83"/>
      <c r="AA9" s="30">
        <v>48</v>
      </c>
      <c r="AB9" s="30">
        <v>13</v>
      </c>
      <c r="AC9" s="30">
        <v>35</v>
      </c>
      <c r="AE9" s="30">
        <v>51</v>
      </c>
      <c r="AF9" s="30">
        <v>13</v>
      </c>
      <c r="AG9" s="30">
        <v>38</v>
      </c>
      <c r="AI9" s="30">
        <v>50</v>
      </c>
      <c r="AJ9" s="30">
        <v>13</v>
      </c>
      <c r="AK9" s="30">
        <v>37</v>
      </c>
      <c r="AT9" s="86"/>
      <c r="AU9" s="30">
        <v>50</v>
      </c>
      <c r="AV9" s="30">
        <v>13</v>
      </c>
      <c r="AW9" s="30">
        <v>37</v>
      </c>
      <c r="BC9" s="30">
        <v>42</v>
      </c>
      <c r="BD9" s="30">
        <v>13</v>
      </c>
      <c r="BE9" s="30">
        <v>29</v>
      </c>
      <c r="BG9" s="30">
        <v>49</v>
      </c>
      <c r="BH9" s="30">
        <v>11</v>
      </c>
      <c r="BI9" s="30">
        <v>38</v>
      </c>
      <c r="BK9" s="30">
        <v>48</v>
      </c>
      <c r="BL9" s="30">
        <v>11</v>
      </c>
      <c r="BM9">
        <v>37</v>
      </c>
      <c r="BO9" s="289">
        <f>J9+N9+R9+V9+Z9+AD9+AH9+AL9+AP9+AT9+AX9+BB9+BF9+BJ9+BN9</f>
        <v>0</v>
      </c>
      <c r="BP9" s="289"/>
      <c r="BQ9" s="200" cm="1">
        <f t="array" aca="1" ref="BQ9" ca="1">INDIRECT(CONCATENATE(BY9,"!c44"))</f>
        <v>59</v>
      </c>
      <c r="BR9" s="292"/>
      <c r="BS9" s="201">
        <f ca="1">BO9+BQ9</f>
        <v>59</v>
      </c>
      <c r="BT9" s="202" cm="1">
        <f t="array" aca="1" ref="BT9" ca="1">INDIRECT(CONCATENATE(BY9,"!E44"))</f>
        <v>10</v>
      </c>
      <c r="BU9" s="290">
        <f ca="1">IFERROR((BO9+BQ9)/BT9,0)</f>
        <v>5.9</v>
      </c>
      <c r="BV9" s="111" t="str">
        <f ca="1">A9</f>
        <v>Gloria Poston</v>
      </c>
      <c r="BW9" s="205">
        <f ca="1">FIND(" ",BV9)</f>
        <v>7</v>
      </c>
      <c r="BX9" s="205" t="str">
        <f ca="1">MID(BV9,BW9,99)</f>
        <v xml:space="preserve"> Poston</v>
      </c>
      <c r="BY9" s="111" t="s">
        <v>136</v>
      </c>
      <c r="CA9" s="175">
        <f t="shared" si="2"/>
        <v>42</v>
      </c>
      <c r="CB9" s="175">
        <f t="shared" si="0"/>
        <v>11</v>
      </c>
      <c r="CC9" s="175">
        <f t="shared" si="0"/>
        <v>29</v>
      </c>
      <c r="CD9" s="113">
        <f t="shared" si="3"/>
        <v>56</v>
      </c>
      <c r="CE9" s="113">
        <f t="shared" si="4"/>
        <v>13</v>
      </c>
      <c r="CF9" s="113">
        <f t="shared" si="5"/>
        <v>44</v>
      </c>
      <c r="CG9" s="294"/>
      <c r="CH9" s="120"/>
      <c r="CI9" s="120"/>
      <c r="CJ9" s="120"/>
      <c r="CK9" s="120"/>
    </row>
    <row r="10" spans="1:89" x14ac:dyDescent="0.2">
      <c r="A10" s="40" t="str" cm="1">
        <f t="array" aca="1" ref="A10" ca="1">INDIRECT(CONCATENATE(BY10,"!A1"))</f>
        <v>Mark Rusnak</v>
      </c>
      <c r="B10" s="30">
        <v>42</v>
      </c>
      <c r="C10" s="30">
        <v>5</v>
      </c>
      <c r="D10" s="30">
        <v>37</v>
      </c>
      <c r="E10" s="182">
        <v>900</v>
      </c>
      <c r="F10" s="182">
        <v>900</v>
      </c>
      <c r="K10" s="30">
        <v>45</v>
      </c>
      <c r="L10" s="30">
        <v>3</v>
      </c>
      <c r="M10" s="30">
        <v>42</v>
      </c>
      <c r="O10" s="30">
        <v>46</v>
      </c>
      <c r="P10" s="30">
        <v>3</v>
      </c>
      <c r="Q10" s="30">
        <v>43</v>
      </c>
      <c r="S10" s="30">
        <v>40</v>
      </c>
      <c r="T10" s="30">
        <v>4</v>
      </c>
      <c r="U10" s="30">
        <v>36</v>
      </c>
      <c r="W10" s="30">
        <v>45</v>
      </c>
      <c r="X10" s="30">
        <v>4</v>
      </c>
      <c r="Y10" s="30">
        <v>41</v>
      </c>
      <c r="Z10" s="83"/>
      <c r="AE10" s="30">
        <v>39</v>
      </c>
      <c r="AF10" s="30">
        <v>5</v>
      </c>
      <c r="AG10" s="30">
        <v>34</v>
      </c>
      <c r="AI10" s="30">
        <v>40</v>
      </c>
      <c r="AJ10" s="30">
        <v>5</v>
      </c>
      <c r="AK10" s="30">
        <v>35</v>
      </c>
      <c r="AM10" s="30">
        <v>38</v>
      </c>
      <c r="AN10" s="30">
        <v>5</v>
      </c>
      <c r="AO10" s="30">
        <v>33</v>
      </c>
      <c r="AQ10" s="30">
        <v>40</v>
      </c>
      <c r="AR10" s="30">
        <v>3</v>
      </c>
      <c r="AS10" s="30">
        <v>37</v>
      </c>
      <c r="AU10" s="30">
        <v>43</v>
      </c>
      <c r="AV10" s="30">
        <v>3</v>
      </c>
      <c r="AW10" s="30">
        <v>40</v>
      </c>
      <c r="AY10" s="30">
        <v>42</v>
      </c>
      <c r="AZ10" s="30">
        <v>3</v>
      </c>
      <c r="BA10" s="30">
        <v>39</v>
      </c>
      <c r="BC10" s="30">
        <v>42</v>
      </c>
      <c r="BD10" s="30">
        <v>3</v>
      </c>
      <c r="BE10" s="30">
        <v>39</v>
      </c>
      <c r="BG10" s="30">
        <v>43</v>
      </c>
      <c r="BH10" s="30">
        <v>4</v>
      </c>
      <c r="BI10" s="30">
        <v>39</v>
      </c>
      <c r="BK10" s="30">
        <v>42</v>
      </c>
      <c r="BL10" s="30">
        <v>5</v>
      </c>
      <c r="BM10">
        <v>37</v>
      </c>
      <c r="BO10" s="289">
        <f>J10+N10+R10+V10+Z10+AD10+AH10+AL10+AP10+AT10+AX10+BB10+BF10+BJ10+BN10</f>
        <v>0</v>
      </c>
      <c r="BP10" s="289"/>
      <c r="BQ10" s="200" cm="1">
        <f t="array" aca="1" ref="BQ10" ca="1">INDIRECT(CONCATENATE(BY10,"!c44"))</f>
        <v>61</v>
      </c>
      <c r="BR10" s="292"/>
      <c r="BS10" s="201">
        <f ca="1">BO10+BQ10</f>
        <v>61</v>
      </c>
      <c r="BT10" s="202" cm="1">
        <f t="array" aca="1" ref="BT10" ca="1">INDIRECT(CONCATENATE(BY10,"!E44"))</f>
        <v>13</v>
      </c>
      <c r="BU10" s="290">
        <f ca="1">IFERROR((BO10+BQ10)/BT10,0)</f>
        <v>4.6923076923076925</v>
      </c>
      <c r="BV10" s="111" t="str">
        <f ca="1">A10</f>
        <v>Mark Rusnak</v>
      </c>
      <c r="BW10" s="205">
        <f ca="1">FIND(" ",BV10)</f>
        <v>5</v>
      </c>
      <c r="BX10" s="205" t="str">
        <f ca="1">MID(BV10,BW10,99)</f>
        <v xml:space="preserve"> Rusnak</v>
      </c>
      <c r="BY10" s="111" t="s">
        <v>64</v>
      </c>
      <c r="CA10" s="175">
        <f t="shared" si="2"/>
        <v>38</v>
      </c>
      <c r="CB10" s="175">
        <f t="shared" si="0"/>
        <v>3</v>
      </c>
      <c r="CC10" s="175">
        <f t="shared" si="0"/>
        <v>33</v>
      </c>
      <c r="CD10" s="113">
        <f t="shared" si="3"/>
        <v>46</v>
      </c>
      <c r="CE10" s="113">
        <f t="shared" si="4"/>
        <v>5</v>
      </c>
      <c r="CF10" s="113">
        <f t="shared" si="5"/>
        <v>43</v>
      </c>
      <c r="CG10" s="294"/>
      <c r="CH10" s="120"/>
      <c r="CI10" s="120"/>
      <c r="CJ10" s="120"/>
      <c r="CK10" s="120"/>
    </row>
    <row r="11" spans="1:89" x14ac:dyDescent="0.2">
      <c r="A11" s="40" t="str" cm="1">
        <f t="array" aca="1" ref="A11" ca="1">INDIRECT(CONCATENATE(BY11,"!A1"))</f>
        <v>Dan Palmerino</v>
      </c>
      <c r="B11" s="30">
        <v>45</v>
      </c>
      <c r="C11" s="30">
        <v>8</v>
      </c>
      <c r="D11" s="30">
        <v>37</v>
      </c>
      <c r="E11" s="182">
        <v>900</v>
      </c>
      <c r="F11" s="182">
        <v>800</v>
      </c>
      <c r="G11" s="30">
        <v>46</v>
      </c>
      <c r="H11" s="30">
        <v>8</v>
      </c>
      <c r="I11" s="30">
        <v>38</v>
      </c>
      <c r="K11" s="30">
        <v>48</v>
      </c>
      <c r="L11" s="30">
        <v>9</v>
      </c>
      <c r="M11" s="30">
        <v>39</v>
      </c>
      <c r="O11" s="30">
        <v>52</v>
      </c>
      <c r="P11" s="30">
        <v>10</v>
      </c>
      <c r="Q11" s="30">
        <v>42</v>
      </c>
      <c r="S11" s="30">
        <v>49</v>
      </c>
      <c r="T11" s="30">
        <v>12</v>
      </c>
      <c r="U11" s="30">
        <v>37</v>
      </c>
      <c r="W11" s="30">
        <v>46</v>
      </c>
      <c r="X11" s="30">
        <v>13</v>
      </c>
      <c r="Y11" s="30">
        <v>33</v>
      </c>
      <c r="Z11" s="83"/>
      <c r="AA11" s="30">
        <v>49</v>
      </c>
      <c r="AB11" s="30">
        <v>11</v>
      </c>
      <c r="AC11" s="30">
        <v>38</v>
      </c>
      <c r="AE11" s="30">
        <v>50</v>
      </c>
      <c r="AF11" s="30">
        <v>11</v>
      </c>
      <c r="AG11" s="30">
        <v>39</v>
      </c>
      <c r="AI11" s="30">
        <v>47</v>
      </c>
      <c r="AJ11" s="30">
        <v>12</v>
      </c>
      <c r="AK11" s="30">
        <v>35</v>
      </c>
      <c r="AM11" s="30">
        <v>48</v>
      </c>
      <c r="AN11" s="30">
        <v>12</v>
      </c>
      <c r="AO11" s="30">
        <v>36</v>
      </c>
      <c r="AQ11" s="30">
        <v>44</v>
      </c>
      <c r="AR11" s="30">
        <v>12</v>
      </c>
      <c r="AS11" s="30">
        <v>32</v>
      </c>
      <c r="AU11" s="30">
        <v>44</v>
      </c>
      <c r="AV11" s="30">
        <v>10</v>
      </c>
      <c r="AW11" s="30">
        <v>34</v>
      </c>
      <c r="AY11" s="30">
        <v>43</v>
      </c>
      <c r="AZ11" s="30">
        <v>10</v>
      </c>
      <c r="BA11" s="30">
        <v>33</v>
      </c>
      <c r="BG11" s="30">
        <v>46</v>
      </c>
      <c r="BH11" s="30">
        <v>9</v>
      </c>
      <c r="BI11" s="30">
        <v>37</v>
      </c>
      <c r="BK11" s="30">
        <v>45</v>
      </c>
      <c r="BL11" s="30">
        <v>8</v>
      </c>
      <c r="BM11">
        <v>37</v>
      </c>
      <c r="BO11" s="289">
        <f>J11+N11+R11+V11+Z11+AD11+AH11+AL11+AP11+AT11+AX11+BB11+BF11+BJ11+BN11</f>
        <v>0</v>
      </c>
      <c r="BP11" s="289"/>
      <c r="BQ11" s="200" cm="1">
        <f t="array" aca="1" ref="BQ11" ca="1">INDIRECT(CONCATENATE(BY11,"!c44"))</f>
        <v>77.5</v>
      </c>
      <c r="BR11" s="292"/>
      <c r="BS11" s="201">
        <f ca="1">BO11+BQ11</f>
        <v>77.5</v>
      </c>
      <c r="BT11" s="202" cm="1">
        <f t="array" aca="1" ref="BT11" ca="1">INDIRECT(CONCATENATE(BY11,"!E44"))</f>
        <v>14</v>
      </c>
      <c r="BU11" s="290">
        <f ca="1">IFERROR((BO11+BQ11)/BT11,0)</f>
        <v>5.5357142857142856</v>
      </c>
      <c r="BV11" s="111" t="str">
        <f ca="1">A11</f>
        <v>Dan Palmerino</v>
      </c>
      <c r="BW11" s="205">
        <f ca="1">FIND(" ",BV11)</f>
        <v>4</v>
      </c>
      <c r="BX11" s="205" t="str">
        <f ca="1">MID(BV11,BW11,99)</f>
        <v xml:space="preserve"> Palmerino</v>
      </c>
      <c r="BY11" s="111" t="s">
        <v>162</v>
      </c>
      <c r="CA11" s="175">
        <f t="shared" si="2"/>
        <v>43</v>
      </c>
      <c r="CB11" s="175">
        <f t="shared" si="0"/>
        <v>8</v>
      </c>
      <c r="CC11" s="175">
        <f t="shared" si="0"/>
        <v>32</v>
      </c>
      <c r="CD11" s="113">
        <f t="shared" si="3"/>
        <v>52</v>
      </c>
      <c r="CE11" s="113">
        <f t="shared" si="4"/>
        <v>13</v>
      </c>
      <c r="CF11" s="113">
        <f t="shared" si="5"/>
        <v>42</v>
      </c>
      <c r="CG11" s="294"/>
      <c r="CH11" s="120"/>
      <c r="CI11" s="120"/>
      <c r="CJ11" s="120"/>
      <c r="CK11" s="120"/>
    </row>
    <row r="12" spans="1:89" x14ac:dyDescent="0.2">
      <c r="A12" s="40" t="str" cm="1">
        <f t="array" aca="1" ref="A12" ca="1">INDIRECT(CONCATENATE(BY12,"!A1"))</f>
        <v>Dave Taylor</v>
      </c>
      <c r="B12" s="30">
        <v>48</v>
      </c>
      <c r="C12" s="30">
        <v>10</v>
      </c>
      <c r="D12" s="30">
        <v>38</v>
      </c>
      <c r="E12" s="182">
        <v>700</v>
      </c>
      <c r="F12" s="182">
        <v>700</v>
      </c>
      <c r="G12" s="30">
        <v>55</v>
      </c>
      <c r="H12" s="30">
        <v>9</v>
      </c>
      <c r="I12" s="30">
        <v>46</v>
      </c>
      <c r="K12" s="30">
        <v>48</v>
      </c>
      <c r="L12" s="30">
        <v>9</v>
      </c>
      <c r="M12" s="30">
        <v>39</v>
      </c>
      <c r="O12" s="30">
        <v>47</v>
      </c>
      <c r="P12" s="30">
        <v>10</v>
      </c>
      <c r="Q12" s="30">
        <v>37</v>
      </c>
      <c r="S12" s="30">
        <v>45</v>
      </c>
      <c r="T12" s="30">
        <v>11</v>
      </c>
      <c r="U12" s="30">
        <v>34</v>
      </c>
      <c r="W12" s="30">
        <v>50</v>
      </c>
      <c r="X12" s="30">
        <v>10</v>
      </c>
      <c r="Y12" s="30">
        <v>40</v>
      </c>
      <c r="Z12" s="83"/>
      <c r="AA12" s="30">
        <v>47</v>
      </c>
      <c r="AB12" s="30">
        <v>11</v>
      </c>
      <c r="AC12" s="30">
        <v>36</v>
      </c>
      <c r="AE12" s="30">
        <v>45</v>
      </c>
      <c r="AF12" s="30">
        <v>11</v>
      </c>
      <c r="AG12" s="30">
        <v>34</v>
      </c>
      <c r="AI12" s="30">
        <v>48</v>
      </c>
      <c r="AJ12" s="30">
        <v>10</v>
      </c>
      <c r="AK12" s="30">
        <v>38</v>
      </c>
      <c r="AM12" s="30">
        <v>46</v>
      </c>
      <c r="AN12" s="30">
        <v>10</v>
      </c>
      <c r="AO12" s="30">
        <v>36</v>
      </c>
      <c r="AQ12" s="30">
        <v>49</v>
      </c>
      <c r="AR12" s="30">
        <v>10</v>
      </c>
      <c r="AS12" s="30">
        <v>39</v>
      </c>
      <c r="AU12" s="30">
        <v>51</v>
      </c>
      <c r="AV12" s="30">
        <v>10</v>
      </c>
      <c r="AW12" s="30">
        <v>41</v>
      </c>
      <c r="AY12" s="30">
        <v>44</v>
      </c>
      <c r="AZ12" s="30">
        <v>10</v>
      </c>
      <c r="BA12" s="30">
        <v>34</v>
      </c>
      <c r="BC12" s="30">
        <v>48</v>
      </c>
      <c r="BD12" s="30">
        <v>10</v>
      </c>
      <c r="BE12" s="30">
        <v>38</v>
      </c>
      <c r="BG12" s="30">
        <v>46</v>
      </c>
      <c r="BH12" s="30">
        <v>10</v>
      </c>
      <c r="BI12" s="30">
        <v>36</v>
      </c>
      <c r="BK12" s="30">
        <v>48</v>
      </c>
      <c r="BL12" s="30">
        <v>10</v>
      </c>
      <c r="BM12">
        <v>38</v>
      </c>
      <c r="BO12" s="289">
        <f>J12+N12+R12+V12+Z12+AD12+AH12+AL12+AP12+AT12+AX12+BB12+BF12+BJ12+BN12</f>
        <v>0</v>
      </c>
      <c r="BP12" s="289"/>
      <c r="BQ12" s="200" cm="1">
        <f t="array" aca="1" ref="BQ12" ca="1">INDIRECT(CONCATENATE(BY12,"!c44"))</f>
        <v>73.5</v>
      </c>
      <c r="BR12" s="292"/>
      <c r="BS12" s="201">
        <f ca="1">BO12+BQ12</f>
        <v>73.5</v>
      </c>
      <c r="BT12" s="202" cm="1">
        <f t="array" aca="1" ref="BT12" ca="1">INDIRECT(CONCATENATE(BY12,"!E44"))</f>
        <v>15</v>
      </c>
      <c r="BU12" s="290">
        <f ca="1">IFERROR((BO12+BQ12)/BT12,0)</f>
        <v>4.9000000000000004</v>
      </c>
      <c r="BV12" s="111" t="str">
        <f ca="1">A12</f>
        <v>Dave Taylor</v>
      </c>
      <c r="BW12" s="205">
        <f ca="1">FIND(" ",BV12)</f>
        <v>5</v>
      </c>
      <c r="BX12" s="205" t="str">
        <f ca="1">MID(BV12,BW12,99)</f>
        <v xml:space="preserve"> Taylor</v>
      </c>
      <c r="BY12" s="111" t="s">
        <v>65</v>
      </c>
      <c r="CA12" s="175">
        <f t="shared" si="2"/>
        <v>44</v>
      </c>
      <c r="CB12" s="175">
        <f t="shared" si="0"/>
        <v>9</v>
      </c>
      <c r="CC12" s="175">
        <f t="shared" si="0"/>
        <v>34</v>
      </c>
      <c r="CD12" s="113">
        <f t="shared" si="3"/>
        <v>55</v>
      </c>
      <c r="CE12" s="113">
        <f t="shared" si="4"/>
        <v>11</v>
      </c>
      <c r="CF12" s="113">
        <f t="shared" si="5"/>
        <v>46</v>
      </c>
      <c r="CG12" s="294"/>
      <c r="CH12" s="120"/>
      <c r="CI12" s="120"/>
      <c r="CJ12" s="120"/>
      <c r="CK12" s="120"/>
    </row>
    <row r="13" spans="1:89" x14ac:dyDescent="0.2">
      <c r="A13" s="40" t="str" cm="1">
        <f t="array" aca="1" ref="A13" ca="1">INDIRECT(CONCATENATE(BY13,"!A1"))</f>
        <v>Pete Michalski</v>
      </c>
      <c r="B13" s="30">
        <v>60</v>
      </c>
      <c r="C13" s="30">
        <v>21</v>
      </c>
      <c r="D13" s="30">
        <v>39</v>
      </c>
      <c r="E13" s="182">
        <v>600</v>
      </c>
      <c r="F13" s="182">
        <v>600</v>
      </c>
      <c r="G13" s="30">
        <v>65</v>
      </c>
      <c r="H13" s="30">
        <v>21</v>
      </c>
      <c r="I13" s="30">
        <v>44</v>
      </c>
      <c r="K13" s="30">
        <v>66</v>
      </c>
      <c r="L13" s="30">
        <v>21</v>
      </c>
      <c r="M13" s="30">
        <v>45</v>
      </c>
      <c r="O13" s="30">
        <v>71</v>
      </c>
      <c r="P13" s="30">
        <v>21</v>
      </c>
      <c r="Q13" s="30">
        <v>50</v>
      </c>
      <c r="S13" s="30">
        <v>61</v>
      </c>
      <c r="T13" s="30">
        <v>22</v>
      </c>
      <c r="U13" s="30">
        <v>39</v>
      </c>
      <c r="Z13" s="83"/>
      <c r="AE13" s="30">
        <v>67</v>
      </c>
      <c r="AF13" s="30">
        <v>22</v>
      </c>
      <c r="AG13" s="30">
        <v>45</v>
      </c>
      <c r="AI13" s="30">
        <v>61</v>
      </c>
      <c r="AJ13" s="30">
        <v>22</v>
      </c>
      <c r="AK13" s="30">
        <v>39</v>
      </c>
      <c r="AM13" s="30">
        <v>70</v>
      </c>
      <c r="AN13" s="30">
        <v>22</v>
      </c>
      <c r="AO13" s="30">
        <v>48</v>
      </c>
      <c r="AU13" s="30">
        <v>57</v>
      </c>
      <c r="AV13" s="30">
        <v>22</v>
      </c>
      <c r="AW13" s="30">
        <v>35</v>
      </c>
      <c r="AY13" s="30">
        <v>64</v>
      </c>
      <c r="AZ13" s="30">
        <v>21</v>
      </c>
      <c r="BA13" s="30">
        <v>43</v>
      </c>
      <c r="BC13" s="30">
        <v>63</v>
      </c>
      <c r="BD13" s="30">
        <v>20</v>
      </c>
      <c r="BE13" s="30">
        <v>43</v>
      </c>
      <c r="BG13" s="30">
        <v>61</v>
      </c>
      <c r="BH13" s="30">
        <v>21</v>
      </c>
      <c r="BI13" s="30">
        <v>40</v>
      </c>
      <c r="BK13" s="30">
        <v>60</v>
      </c>
      <c r="BL13" s="30">
        <v>21</v>
      </c>
      <c r="BM13">
        <v>39</v>
      </c>
      <c r="BO13" s="289">
        <f>J13+N13+R13+V13+Z13+AD13+AH13+AL13+AP13+AT13+AX13+BB13+BF13+BJ13+BN13</f>
        <v>0</v>
      </c>
      <c r="BP13" s="289"/>
      <c r="BQ13" s="200" cm="1">
        <f t="array" aca="1" ref="BQ13" ca="1">INDIRECT(CONCATENATE(BY13,"!c44"))</f>
        <v>40</v>
      </c>
      <c r="BR13" s="292"/>
      <c r="BS13" s="201">
        <f ca="1">BO13+BQ13</f>
        <v>40</v>
      </c>
      <c r="BT13" s="202" cm="1">
        <f t="array" aca="1" ref="BT13" ca="1">INDIRECT(CONCATENATE(BY13,"!E44"))</f>
        <v>12</v>
      </c>
      <c r="BU13" s="290">
        <f ca="1">IFERROR((BO13+BQ13)/BT13,0)</f>
        <v>3.3333333333333335</v>
      </c>
      <c r="BV13" s="111" t="str">
        <f ca="1">A13</f>
        <v>Pete Michalski</v>
      </c>
      <c r="BW13" s="205">
        <f ca="1">FIND(" ",BV13)</f>
        <v>5</v>
      </c>
      <c r="BX13" s="205" t="str">
        <f ca="1">MID(BV13,BW13,99)</f>
        <v xml:space="preserve"> Michalski</v>
      </c>
      <c r="BY13" s="111" t="s">
        <v>60</v>
      </c>
      <c r="CA13" s="175">
        <f t="shared" si="2"/>
        <v>57</v>
      </c>
      <c r="CB13" s="175">
        <f t="shared" si="0"/>
        <v>20</v>
      </c>
      <c r="CC13" s="175">
        <f t="shared" si="0"/>
        <v>35</v>
      </c>
      <c r="CD13" s="113">
        <f t="shared" si="3"/>
        <v>71</v>
      </c>
      <c r="CE13" s="113">
        <f t="shared" si="4"/>
        <v>22</v>
      </c>
      <c r="CF13" s="113">
        <f t="shared" si="5"/>
        <v>50</v>
      </c>
      <c r="CG13" s="294"/>
      <c r="CH13" s="120"/>
      <c r="CI13" s="120"/>
      <c r="CJ13" s="120"/>
      <c r="CK13" s="120"/>
    </row>
    <row r="14" spans="1:89" x14ac:dyDescent="0.2">
      <c r="A14" s="40" t="str" cm="1">
        <f t="array" aca="1" ref="A14" ca="1">INDIRECT(CONCATENATE(BY14,"!A1"))</f>
        <v>Andy Linton</v>
      </c>
      <c r="B14" s="30">
        <v>44</v>
      </c>
      <c r="C14" s="30">
        <v>4</v>
      </c>
      <c r="D14" s="30">
        <v>40</v>
      </c>
      <c r="E14" s="182">
        <v>500</v>
      </c>
      <c r="F14" s="182">
        <v>500</v>
      </c>
      <c r="G14" s="30">
        <v>44</v>
      </c>
      <c r="H14" s="30">
        <v>4</v>
      </c>
      <c r="I14" s="30">
        <v>40</v>
      </c>
      <c r="K14" s="30">
        <v>47</v>
      </c>
      <c r="L14" s="30">
        <v>6</v>
      </c>
      <c r="M14" s="30">
        <v>41</v>
      </c>
      <c r="O14" s="30">
        <v>44</v>
      </c>
      <c r="P14" s="30">
        <v>7</v>
      </c>
      <c r="Q14" s="30">
        <v>37</v>
      </c>
      <c r="S14" s="30">
        <v>44</v>
      </c>
      <c r="T14" s="30">
        <v>7</v>
      </c>
      <c r="U14" s="30">
        <v>37</v>
      </c>
      <c r="W14" s="30">
        <v>42</v>
      </c>
      <c r="X14" s="30">
        <v>7</v>
      </c>
      <c r="Y14" s="30">
        <v>35</v>
      </c>
      <c r="Z14" s="83"/>
      <c r="AA14" s="30">
        <v>44</v>
      </c>
      <c r="AB14" s="30">
        <v>7</v>
      </c>
      <c r="AC14" s="30">
        <v>37</v>
      </c>
      <c r="AE14" s="30">
        <v>49</v>
      </c>
      <c r="AF14" s="30">
        <v>8</v>
      </c>
      <c r="AG14" s="30">
        <v>41</v>
      </c>
      <c r="AI14" s="30">
        <v>46</v>
      </c>
      <c r="AJ14" s="30">
        <v>8</v>
      </c>
      <c r="AK14" s="30">
        <v>38</v>
      </c>
      <c r="AM14" s="30">
        <v>41</v>
      </c>
      <c r="AN14" s="30">
        <v>8</v>
      </c>
      <c r="AO14" s="30">
        <v>33</v>
      </c>
      <c r="AQ14" s="30">
        <v>39</v>
      </c>
      <c r="AR14" s="30">
        <v>7</v>
      </c>
      <c r="AS14" s="30">
        <v>32</v>
      </c>
      <c r="AU14" s="30">
        <v>44</v>
      </c>
      <c r="AV14" s="30">
        <v>6</v>
      </c>
      <c r="AW14" s="30">
        <v>38</v>
      </c>
      <c r="AY14" s="30">
        <v>40</v>
      </c>
      <c r="AZ14" s="30">
        <v>6</v>
      </c>
      <c r="BA14" s="30">
        <v>34</v>
      </c>
      <c r="BC14" s="30">
        <v>43</v>
      </c>
      <c r="BD14" s="30">
        <v>5</v>
      </c>
      <c r="BE14" s="30">
        <v>38</v>
      </c>
      <c r="BG14" s="30">
        <v>39</v>
      </c>
      <c r="BH14" s="30">
        <v>5</v>
      </c>
      <c r="BI14" s="30">
        <v>34</v>
      </c>
      <c r="BK14" s="30">
        <v>44</v>
      </c>
      <c r="BL14" s="30">
        <v>4</v>
      </c>
      <c r="BM14">
        <v>40</v>
      </c>
      <c r="BO14" s="289">
        <f>J14+N14+R14+V14+Z14+AD14+AH14+AL14+AP14+AT14+AX14+BB14+BF14+BJ14+BN14</f>
        <v>0</v>
      </c>
      <c r="BP14" s="289"/>
      <c r="BQ14" s="200" cm="1">
        <f t="array" aca="1" ref="BQ14" ca="1">INDIRECT(CONCATENATE(BY14,"!c44"))</f>
        <v>92</v>
      </c>
      <c r="BR14" s="292"/>
      <c r="BS14" s="201">
        <f ca="1">BO14+BQ14</f>
        <v>92</v>
      </c>
      <c r="BT14" s="202" cm="1">
        <f t="array" aca="1" ref="BT14" ca="1">INDIRECT(CONCATENATE(BY14,"!E44"))</f>
        <v>15</v>
      </c>
      <c r="BU14" s="290">
        <f ca="1">IFERROR((BO14+BQ14)/BT14,0)</f>
        <v>6.1333333333333337</v>
      </c>
      <c r="BV14" s="111" t="str">
        <f ca="1">A14</f>
        <v>Andy Linton</v>
      </c>
      <c r="BW14" s="205">
        <f ca="1">FIND(" ",BV14)</f>
        <v>5</v>
      </c>
      <c r="BX14" s="205" t="str">
        <f ca="1">MID(BV14,BW14,99)</f>
        <v xml:space="preserve"> Linton</v>
      </c>
      <c r="BY14" s="111" t="s">
        <v>59</v>
      </c>
      <c r="CA14" s="175">
        <f t="shared" si="2"/>
        <v>39</v>
      </c>
      <c r="CB14" s="175">
        <f t="shared" si="0"/>
        <v>4</v>
      </c>
      <c r="CC14" s="175">
        <f t="shared" si="0"/>
        <v>32</v>
      </c>
      <c r="CD14" s="113">
        <f t="shared" si="3"/>
        <v>49</v>
      </c>
      <c r="CE14" s="113">
        <f t="shared" si="4"/>
        <v>8</v>
      </c>
      <c r="CF14" s="113">
        <f t="shared" si="5"/>
        <v>41</v>
      </c>
      <c r="CG14" s="294"/>
      <c r="CH14" s="120"/>
      <c r="CI14" s="120"/>
      <c r="CJ14" s="120"/>
      <c r="CK14" s="120"/>
    </row>
    <row r="15" spans="1:89" x14ac:dyDescent="0.2">
      <c r="A15" s="40" t="str" cm="1">
        <f t="array" aca="1" ref="A15" ca="1">INDIRECT(CONCATENATE(BY15,"!A1"))</f>
        <v>Dan Fusco</v>
      </c>
      <c r="B15" s="30">
        <v>50</v>
      </c>
      <c r="C15" s="30">
        <v>8</v>
      </c>
      <c r="D15" s="30">
        <v>42</v>
      </c>
      <c r="E15" s="182">
        <v>450</v>
      </c>
      <c r="F15" s="182">
        <v>450</v>
      </c>
      <c r="G15" s="30">
        <v>46</v>
      </c>
      <c r="H15" s="30">
        <v>7</v>
      </c>
      <c r="I15" s="30">
        <v>39</v>
      </c>
      <c r="K15" s="30">
        <v>44</v>
      </c>
      <c r="L15" s="30">
        <v>9</v>
      </c>
      <c r="M15" s="30">
        <v>35</v>
      </c>
      <c r="O15" s="30">
        <v>43</v>
      </c>
      <c r="P15" s="30">
        <v>9</v>
      </c>
      <c r="Q15" s="30">
        <v>34</v>
      </c>
      <c r="W15" s="30">
        <v>44</v>
      </c>
      <c r="X15" s="30">
        <v>8</v>
      </c>
      <c r="Y15" s="30">
        <v>36</v>
      </c>
      <c r="Z15" s="83"/>
      <c r="AA15" s="30">
        <v>41</v>
      </c>
      <c r="AB15" s="30">
        <v>8</v>
      </c>
      <c r="AC15" s="30">
        <v>33</v>
      </c>
      <c r="AE15" s="30">
        <v>43</v>
      </c>
      <c r="AF15" s="30">
        <v>7</v>
      </c>
      <c r="AG15" s="30">
        <v>36</v>
      </c>
      <c r="AI15" s="30">
        <v>43</v>
      </c>
      <c r="AJ15" s="30">
        <v>7</v>
      </c>
      <c r="AK15" s="30">
        <v>36</v>
      </c>
      <c r="AM15" s="30">
        <v>44</v>
      </c>
      <c r="AN15" s="30">
        <v>7</v>
      </c>
      <c r="AO15" s="30">
        <v>37</v>
      </c>
      <c r="AQ15" s="30">
        <v>41</v>
      </c>
      <c r="AR15" s="30">
        <v>7</v>
      </c>
      <c r="AS15" s="30">
        <v>34</v>
      </c>
      <c r="AU15" s="30">
        <v>46</v>
      </c>
      <c r="AV15" s="30">
        <v>6</v>
      </c>
      <c r="AW15" s="30">
        <v>40</v>
      </c>
      <c r="AY15" s="30">
        <v>47</v>
      </c>
      <c r="AZ15" s="30">
        <v>6</v>
      </c>
      <c r="BA15" s="30">
        <v>41</v>
      </c>
      <c r="BC15" s="30">
        <v>48</v>
      </c>
      <c r="BD15" s="30">
        <v>7</v>
      </c>
      <c r="BE15" s="30">
        <v>41</v>
      </c>
      <c r="BK15" s="30">
        <v>50</v>
      </c>
      <c r="BL15" s="30">
        <v>8</v>
      </c>
      <c r="BM15">
        <v>42</v>
      </c>
      <c r="BO15" s="289">
        <f>J15+N15+R15+V15+Z15+AD15+AH15+AL15+AP15+AT15+AX15+BB15+BF15+BJ15+BN15</f>
        <v>0</v>
      </c>
      <c r="BP15" s="289"/>
      <c r="BQ15" s="200" cm="1">
        <f t="array" aca="1" ref="BQ15" ca="1">INDIRECT(CONCATENATE(BY15,"!c44"))</f>
        <v>71</v>
      </c>
      <c r="BR15" s="292"/>
      <c r="BS15" s="201">
        <f ca="1">BO15+BQ15</f>
        <v>71</v>
      </c>
      <c r="BT15" s="202" cm="1">
        <f t="array" aca="1" ref="BT15" ca="1">INDIRECT(CONCATENATE(BY15,"!E44"))</f>
        <v>13</v>
      </c>
      <c r="BU15" s="290">
        <f ca="1">IFERROR((BO15+BQ15)/BT15,0)</f>
        <v>5.4615384615384617</v>
      </c>
      <c r="BV15" s="111" t="str">
        <f ca="1">A15</f>
        <v>Dan Fusco</v>
      </c>
      <c r="BW15" s="205">
        <f ca="1">FIND(" ",BV15)</f>
        <v>4</v>
      </c>
      <c r="BX15" s="205" t="str">
        <f ca="1">MID(BV15,BW15,99)</f>
        <v xml:space="preserve"> Fusco</v>
      </c>
      <c r="BY15" s="111" t="s">
        <v>126</v>
      </c>
      <c r="CA15" s="175">
        <f t="shared" si="2"/>
        <v>41</v>
      </c>
      <c r="CB15" s="175">
        <f t="shared" si="0"/>
        <v>6</v>
      </c>
      <c r="CC15" s="175">
        <f t="shared" si="0"/>
        <v>33</v>
      </c>
      <c r="CD15" s="113">
        <f t="shared" si="3"/>
        <v>50</v>
      </c>
      <c r="CE15" s="113">
        <f t="shared" si="4"/>
        <v>9</v>
      </c>
      <c r="CF15" s="113">
        <f t="shared" si="5"/>
        <v>42</v>
      </c>
      <c r="CG15" s="294"/>
      <c r="CH15" s="120"/>
      <c r="CI15" s="120"/>
      <c r="CJ15" s="120"/>
      <c r="CK15" s="120"/>
    </row>
    <row r="16" spans="1:89" x14ac:dyDescent="0.2">
      <c r="A16" s="40" t="str" cm="1">
        <f t="array" aca="1" ref="A16" ca="1">INDIRECT(CONCATENATE(BY16,"!A1"))</f>
        <v>Jim Daviero</v>
      </c>
      <c r="B16" s="30">
        <v>48</v>
      </c>
      <c r="C16" s="30">
        <v>5</v>
      </c>
      <c r="D16" s="30">
        <v>43</v>
      </c>
      <c r="E16" s="182">
        <v>375</v>
      </c>
      <c r="F16" s="182">
        <v>400</v>
      </c>
      <c r="G16" s="30">
        <v>46</v>
      </c>
      <c r="H16" s="30">
        <v>7</v>
      </c>
      <c r="I16" s="30">
        <v>39</v>
      </c>
      <c r="K16" s="30">
        <v>49</v>
      </c>
      <c r="L16" s="30">
        <v>7</v>
      </c>
      <c r="M16" s="30">
        <v>42</v>
      </c>
      <c r="O16" s="30">
        <v>46</v>
      </c>
      <c r="P16" s="30">
        <v>7</v>
      </c>
      <c r="Q16" s="30">
        <v>39</v>
      </c>
      <c r="S16" s="30">
        <v>46</v>
      </c>
      <c r="T16" s="30">
        <v>7</v>
      </c>
      <c r="U16" s="30">
        <v>39</v>
      </c>
      <c r="W16" s="30">
        <v>42</v>
      </c>
      <c r="X16" s="30">
        <v>9</v>
      </c>
      <c r="Y16" s="30">
        <v>33</v>
      </c>
      <c r="Z16" s="83"/>
      <c r="AA16" s="30">
        <v>47</v>
      </c>
      <c r="AB16" s="30">
        <v>8</v>
      </c>
      <c r="AC16" s="30">
        <v>39</v>
      </c>
      <c r="AE16" s="30">
        <v>48</v>
      </c>
      <c r="AF16" s="30">
        <v>9</v>
      </c>
      <c r="AG16" s="30">
        <v>39</v>
      </c>
      <c r="AI16" s="30">
        <v>43</v>
      </c>
      <c r="AJ16" s="30">
        <v>9</v>
      </c>
      <c r="AK16" s="30">
        <v>34</v>
      </c>
      <c r="AM16" s="30">
        <v>48</v>
      </c>
      <c r="AN16" s="30">
        <v>8</v>
      </c>
      <c r="AO16" s="30">
        <v>40</v>
      </c>
      <c r="AQ16" s="30">
        <v>38</v>
      </c>
      <c r="AR16" s="30">
        <v>9</v>
      </c>
      <c r="AS16" s="30">
        <v>29</v>
      </c>
      <c r="AU16" s="30">
        <v>43</v>
      </c>
      <c r="AV16" s="30">
        <v>7</v>
      </c>
      <c r="AW16" s="30">
        <v>36</v>
      </c>
      <c r="AY16" s="30">
        <v>42</v>
      </c>
      <c r="AZ16" s="30">
        <v>7</v>
      </c>
      <c r="BA16" s="30">
        <v>35</v>
      </c>
      <c r="BC16" s="30">
        <v>45</v>
      </c>
      <c r="BD16" s="30">
        <v>6</v>
      </c>
      <c r="BE16" s="30">
        <v>39</v>
      </c>
      <c r="BG16" s="30">
        <v>41</v>
      </c>
      <c r="BH16" s="30">
        <v>6</v>
      </c>
      <c r="BI16" s="30">
        <v>35</v>
      </c>
      <c r="BK16" s="30">
        <v>48</v>
      </c>
      <c r="BL16" s="30">
        <v>5</v>
      </c>
      <c r="BM16">
        <v>43</v>
      </c>
      <c r="BO16" s="289">
        <f>J16+N16+R16+V16+Z16+AD16+AH16+AL16+AP16+AT16+AX16+BB16+BF16+BJ16+BN16</f>
        <v>0</v>
      </c>
      <c r="BP16" s="289"/>
      <c r="BQ16" s="200" cm="1">
        <f t="array" aca="1" ref="BQ16" ca="1">INDIRECT(CONCATENATE(BY16,"!c44"))</f>
        <v>80</v>
      </c>
      <c r="BR16" s="292"/>
      <c r="BS16" s="201">
        <f ca="1">BO16+BQ16</f>
        <v>80</v>
      </c>
      <c r="BT16" s="202" cm="1">
        <f t="array" aca="1" ref="BT16" ca="1">INDIRECT(CONCATENATE(BY16,"!E44"))</f>
        <v>15</v>
      </c>
      <c r="BU16" s="290">
        <f ca="1">IFERROR((BO16+BQ16)/BT16,0)</f>
        <v>5.333333333333333</v>
      </c>
      <c r="BV16" s="111" t="str">
        <f ca="1">A16</f>
        <v>Jim Daviero</v>
      </c>
      <c r="BW16" s="205">
        <f ca="1">FIND(" ",BV16)</f>
        <v>4</v>
      </c>
      <c r="BX16" s="205" t="str">
        <f ca="1">MID(BV16,BW16,99)</f>
        <v xml:space="preserve"> Daviero</v>
      </c>
      <c r="BY16" s="111" t="s">
        <v>127</v>
      </c>
      <c r="CA16" s="175">
        <f t="shared" si="2"/>
        <v>38</v>
      </c>
      <c r="CB16" s="175">
        <f t="shared" si="0"/>
        <v>5</v>
      </c>
      <c r="CC16" s="175">
        <f t="shared" si="0"/>
        <v>29</v>
      </c>
      <c r="CD16" s="113">
        <f t="shared" si="3"/>
        <v>49</v>
      </c>
      <c r="CE16" s="113">
        <f t="shared" si="4"/>
        <v>9</v>
      </c>
      <c r="CF16" s="113">
        <f t="shared" si="5"/>
        <v>43</v>
      </c>
      <c r="CG16" s="294"/>
      <c r="CH16" s="120"/>
      <c r="CI16" s="120"/>
      <c r="CJ16" s="120"/>
      <c r="CK16" s="120"/>
    </row>
    <row r="17" spans="1:89" x14ac:dyDescent="0.2">
      <c r="A17" s="40" t="str" cm="1">
        <f t="array" aca="1" ref="A17" ca="1">INDIRECT(CONCATENATE(BY17,"!A1"))</f>
        <v>Sue Michalski</v>
      </c>
      <c r="B17" s="30">
        <v>66</v>
      </c>
      <c r="C17" s="30">
        <v>23</v>
      </c>
      <c r="D17" s="30">
        <v>43</v>
      </c>
      <c r="E17" s="182">
        <v>375</v>
      </c>
      <c r="F17" s="182">
        <v>350</v>
      </c>
      <c r="G17" s="30">
        <v>66</v>
      </c>
      <c r="H17" s="30">
        <v>23</v>
      </c>
      <c r="I17" s="30">
        <v>43</v>
      </c>
      <c r="K17" s="30">
        <v>66</v>
      </c>
      <c r="L17" s="30">
        <v>24</v>
      </c>
      <c r="M17" s="30">
        <v>42</v>
      </c>
      <c r="O17" s="30">
        <v>69</v>
      </c>
      <c r="P17" s="30">
        <v>25</v>
      </c>
      <c r="Q17" s="30">
        <v>44</v>
      </c>
      <c r="S17" s="30">
        <v>64</v>
      </c>
      <c r="T17" s="30">
        <v>25</v>
      </c>
      <c r="U17" s="30">
        <v>39</v>
      </c>
      <c r="Z17" s="83"/>
      <c r="AE17" s="30">
        <v>66</v>
      </c>
      <c r="AF17" s="30">
        <v>24</v>
      </c>
      <c r="AG17" s="30">
        <v>42</v>
      </c>
      <c r="AI17" s="30">
        <v>62</v>
      </c>
      <c r="AJ17" s="30">
        <v>24</v>
      </c>
      <c r="AK17" s="30">
        <v>38</v>
      </c>
      <c r="AM17" s="30">
        <v>64</v>
      </c>
      <c r="AN17" s="30">
        <v>23</v>
      </c>
      <c r="AO17" s="30">
        <v>41</v>
      </c>
      <c r="AU17" s="30">
        <v>71</v>
      </c>
      <c r="AV17" s="30">
        <v>23</v>
      </c>
      <c r="AW17" s="30">
        <v>48</v>
      </c>
      <c r="AY17" s="30">
        <v>62</v>
      </c>
      <c r="AZ17" s="30">
        <v>23</v>
      </c>
      <c r="BA17" s="30">
        <v>39</v>
      </c>
      <c r="BC17" s="30">
        <v>63</v>
      </c>
      <c r="BD17" s="30">
        <v>23</v>
      </c>
      <c r="BE17" s="30">
        <v>40</v>
      </c>
      <c r="BG17" s="30">
        <v>66</v>
      </c>
      <c r="BH17" s="30">
        <v>23</v>
      </c>
      <c r="BI17" s="30">
        <v>43</v>
      </c>
      <c r="BK17" s="30">
        <v>66</v>
      </c>
      <c r="BL17" s="30">
        <v>23</v>
      </c>
      <c r="BM17">
        <v>43</v>
      </c>
      <c r="BO17" s="289">
        <f>J17+N17+R17+V17+Z17+AD17+AH17+AL17+AP17+AT17+AX17+BB17+BF17+BJ17+BN17</f>
        <v>0</v>
      </c>
      <c r="BP17" s="289"/>
      <c r="BQ17" s="200" cm="1">
        <f t="array" aca="1" ref="BQ17" ca="1">INDIRECT(CONCATENATE(BY17,"!c44"))</f>
        <v>42.5</v>
      </c>
      <c r="BR17" s="292"/>
      <c r="BS17" s="201">
        <f ca="1">BO17+BQ17</f>
        <v>42.5</v>
      </c>
      <c r="BT17" s="202" cm="1">
        <f t="array" aca="1" ref="BT17" ca="1">INDIRECT(CONCATENATE(BY17,"!E44"))</f>
        <v>12</v>
      </c>
      <c r="BU17" s="290">
        <f ca="1">IFERROR((BO17+BQ17)/BT17,0)</f>
        <v>3.5416666666666665</v>
      </c>
      <c r="BV17" s="111" t="str">
        <f ca="1">A17</f>
        <v>Sue Michalski</v>
      </c>
      <c r="BW17" s="205">
        <f ca="1">FIND(" ",BV17)</f>
        <v>4</v>
      </c>
      <c r="BX17" s="205" t="str">
        <f ca="1">MID(BV17,BW17,99)</f>
        <v xml:space="preserve"> Michalski</v>
      </c>
      <c r="BY17" s="111" t="s">
        <v>61</v>
      </c>
      <c r="CA17" s="175">
        <f t="shared" si="2"/>
        <v>62</v>
      </c>
      <c r="CB17" s="175">
        <f t="shared" si="0"/>
        <v>23</v>
      </c>
      <c r="CC17" s="175">
        <f t="shared" si="0"/>
        <v>38</v>
      </c>
      <c r="CD17" s="113">
        <f t="shared" si="3"/>
        <v>71</v>
      </c>
      <c r="CE17" s="113">
        <f t="shared" si="4"/>
        <v>25</v>
      </c>
      <c r="CF17" s="113">
        <f t="shared" si="5"/>
        <v>48</v>
      </c>
      <c r="CG17" s="294"/>
      <c r="CH17" s="120"/>
      <c r="CI17" s="120"/>
      <c r="CJ17" s="120"/>
      <c r="CK17" s="120"/>
    </row>
    <row r="18" spans="1:89" x14ac:dyDescent="0.2">
      <c r="A18" s="40" t="str" cm="1">
        <f t="array" aca="1" ref="A18" ca="1">INDIRECT(CONCATENATE(BY18,"!A1"))</f>
        <v>Brian McLaughlin</v>
      </c>
      <c r="B18" s="30"/>
      <c r="C18" s="30"/>
      <c r="D18" s="30"/>
      <c r="E18" s="182">
        <v>0</v>
      </c>
      <c r="F18" s="182">
        <v>300</v>
      </c>
      <c r="G18" s="30">
        <v>56</v>
      </c>
      <c r="H18" s="30">
        <v>12</v>
      </c>
      <c r="I18" s="30">
        <v>44</v>
      </c>
      <c r="K18" s="30">
        <v>54</v>
      </c>
      <c r="L18" s="30">
        <v>12</v>
      </c>
      <c r="M18" s="30">
        <v>42</v>
      </c>
      <c r="O18" s="30">
        <v>57</v>
      </c>
      <c r="P18" s="30">
        <v>14</v>
      </c>
      <c r="Q18" s="30">
        <v>43</v>
      </c>
      <c r="S18" s="30">
        <v>51</v>
      </c>
      <c r="T18" s="30">
        <v>15</v>
      </c>
      <c r="U18" s="30">
        <v>36</v>
      </c>
      <c r="W18" s="30">
        <v>53</v>
      </c>
      <c r="X18" s="30">
        <v>16</v>
      </c>
      <c r="Y18" s="30">
        <v>37</v>
      </c>
      <c r="Z18" s="83"/>
      <c r="AA18" s="30">
        <v>52</v>
      </c>
      <c r="AB18" s="30">
        <v>17</v>
      </c>
      <c r="AC18" s="30">
        <v>35</v>
      </c>
      <c r="AE18" s="30">
        <v>54</v>
      </c>
      <c r="AF18" s="30">
        <v>15</v>
      </c>
      <c r="AG18" s="30">
        <v>39</v>
      </c>
      <c r="AI18" s="30">
        <v>58</v>
      </c>
      <c r="AJ18" s="30">
        <v>15</v>
      </c>
      <c r="AK18" s="30">
        <v>43</v>
      </c>
      <c r="AM18" s="30">
        <v>56</v>
      </c>
      <c r="AN18" s="30">
        <v>15</v>
      </c>
      <c r="AO18" s="30">
        <v>41</v>
      </c>
      <c r="AQ18" s="30">
        <v>55</v>
      </c>
      <c r="AR18" s="30">
        <v>15</v>
      </c>
      <c r="AS18" s="30">
        <v>40</v>
      </c>
      <c r="AY18" s="30">
        <v>45</v>
      </c>
      <c r="AZ18" s="30">
        <v>16</v>
      </c>
      <c r="BA18" s="30">
        <v>29</v>
      </c>
      <c r="BC18" s="30">
        <v>50</v>
      </c>
      <c r="BD18" s="30">
        <v>15</v>
      </c>
      <c r="BE18" s="30">
        <v>35</v>
      </c>
      <c r="BG18" s="30">
        <v>51</v>
      </c>
      <c r="BH18" s="30">
        <v>15</v>
      </c>
      <c r="BI18" s="30">
        <v>36</v>
      </c>
      <c r="BL18" s="30"/>
      <c r="BO18" s="289">
        <f>J18+N18+R18+V18+Z18+AD18+AH18+AL18+AP18+AT18+AX18+BB18+BF18+BJ18+BN18</f>
        <v>0</v>
      </c>
      <c r="BP18" s="289"/>
      <c r="BQ18" s="200" cm="1">
        <f t="array" aca="1" ref="BQ18" ca="1">INDIRECT(CONCATENATE(BY18,"!c44"))</f>
        <v>64</v>
      </c>
      <c r="BR18" s="292"/>
      <c r="BS18" s="201">
        <f ca="1">BO18+BQ18</f>
        <v>64</v>
      </c>
      <c r="BT18" s="202" cm="1">
        <f t="array" aca="1" ref="BT18" ca="1">INDIRECT(CONCATENATE(BY18,"!E44"))</f>
        <v>13</v>
      </c>
      <c r="BU18" s="290">
        <f ca="1">IFERROR((BO18+BQ18)/BT18,0)</f>
        <v>4.9230769230769234</v>
      </c>
      <c r="BV18" s="111" t="str">
        <f ca="1">A18</f>
        <v>Brian McLaughlin</v>
      </c>
      <c r="BW18" s="205">
        <f ca="1">FIND(" ",BV18)</f>
        <v>6</v>
      </c>
      <c r="BX18" s="205" t="str">
        <f ca="1">MID(BV18,BW18,99)</f>
        <v xml:space="preserve"> McLaughlin</v>
      </c>
      <c r="BY18" s="111" t="s">
        <v>138</v>
      </c>
      <c r="CA18" s="175">
        <f t="shared" si="2"/>
        <v>45</v>
      </c>
      <c r="CB18" s="175">
        <f t="shared" si="0"/>
        <v>12</v>
      </c>
      <c r="CC18" s="175">
        <f t="shared" si="0"/>
        <v>29</v>
      </c>
      <c r="CD18" s="113">
        <f t="shared" si="3"/>
        <v>58</v>
      </c>
      <c r="CE18" s="113">
        <f t="shared" si="4"/>
        <v>17</v>
      </c>
      <c r="CF18" s="113">
        <f t="shared" si="5"/>
        <v>44</v>
      </c>
      <c r="CG18" s="294"/>
      <c r="CH18" s="120"/>
      <c r="CI18" s="120"/>
      <c r="CJ18" s="120"/>
      <c r="CK18" s="120"/>
    </row>
    <row r="19" spans="1:89" x14ac:dyDescent="0.2">
      <c r="A19" s="40" t="str" cm="1">
        <f t="array" aca="1" ref="A19" ca="1">INDIRECT(CONCATENATE(BY19,"!A1"))</f>
        <v>Matt Nichols</v>
      </c>
      <c r="B19" s="30"/>
      <c r="C19" s="30"/>
      <c r="D19" s="30"/>
      <c r="E19" s="182">
        <v>0</v>
      </c>
      <c r="F19" s="182">
        <v>250</v>
      </c>
      <c r="G19" s="30">
        <v>48</v>
      </c>
      <c r="H19" s="30">
        <v>9</v>
      </c>
      <c r="I19" s="30">
        <v>39</v>
      </c>
      <c r="K19" s="30">
        <v>49</v>
      </c>
      <c r="L19" s="30">
        <v>9</v>
      </c>
      <c r="M19" s="30">
        <v>40</v>
      </c>
      <c r="O19" s="30">
        <v>52</v>
      </c>
      <c r="P19" s="30">
        <v>10</v>
      </c>
      <c r="Q19" s="30">
        <v>42</v>
      </c>
      <c r="S19" s="30">
        <v>47</v>
      </c>
      <c r="T19" s="30">
        <v>11</v>
      </c>
      <c r="U19" s="30">
        <v>36</v>
      </c>
      <c r="W19" s="30">
        <v>57</v>
      </c>
      <c r="X19" s="30">
        <v>12</v>
      </c>
      <c r="Y19" s="30">
        <v>45</v>
      </c>
      <c r="Z19" s="83"/>
      <c r="AA19" s="30">
        <v>48</v>
      </c>
      <c r="AB19" s="30">
        <v>12</v>
      </c>
      <c r="AC19" s="30">
        <v>36</v>
      </c>
      <c r="AE19" s="30">
        <v>53</v>
      </c>
      <c r="AF19" s="30">
        <v>12</v>
      </c>
      <c r="AG19" s="30">
        <v>41</v>
      </c>
      <c r="AI19" s="30">
        <v>46</v>
      </c>
      <c r="AJ19" s="30">
        <v>13</v>
      </c>
      <c r="AK19" s="30">
        <v>33</v>
      </c>
      <c r="AM19" s="30">
        <v>53</v>
      </c>
      <c r="AN19" s="30">
        <v>12</v>
      </c>
      <c r="AO19" s="30">
        <v>41</v>
      </c>
      <c r="BL19" s="30"/>
      <c r="BO19" s="289">
        <f>J19+N19+R19+V19+Z19+AD19+AH19+AL19+AP19+AT19+AX19+BB19+BF19+BJ19+BN19</f>
        <v>0</v>
      </c>
      <c r="BP19" s="289"/>
      <c r="BQ19" s="200" cm="1">
        <f t="array" aca="1" ref="BQ19" ca="1">INDIRECT(CONCATENATE(BY19,"!c44"))</f>
        <v>41.5</v>
      </c>
      <c r="BR19" s="292"/>
      <c r="BS19" s="201">
        <f ca="1">BO19+BQ19</f>
        <v>41.5</v>
      </c>
      <c r="BT19" s="202" cm="1">
        <f t="array" aca="1" ref="BT19" ca="1">INDIRECT(CONCATENATE(BY19,"!E44"))</f>
        <v>9</v>
      </c>
      <c r="BU19" s="290">
        <f ca="1">IFERROR((BO19+BQ19)/BT19,0)</f>
        <v>4.6111111111111107</v>
      </c>
      <c r="BV19" s="111" t="str">
        <f ca="1">A19</f>
        <v>Matt Nichols</v>
      </c>
      <c r="BW19" s="205">
        <f ca="1">FIND(" ",BV19)</f>
        <v>5</v>
      </c>
      <c r="BX19" s="205" t="str">
        <f ca="1">MID(BV19,BW19,99)</f>
        <v xml:space="preserve"> Nichols</v>
      </c>
      <c r="BY19" s="111" t="s">
        <v>163</v>
      </c>
      <c r="CA19" s="175">
        <f t="shared" si="2"/>
        <v>46</v>
      </c>
      <c r="CB19" s="175">
        <f t="shared" si="0"/>
        <v>9</v>
      </c>
      <c r="CC19" s="175">
        <f t="shared" si="0"/>
        <v>33</v>
      </c>
      <c r="CD19" s="113">
        <f t="shared" si="3"/>
        <v>57</v>
      </c>
      <c r="CE19" s="113">
        <f t="shared" si="4"/>
        <v>13</v>
      </c>
      <c r="CF19" s="113">
        <f t="shared" si="5"/>
        <v>45</v>
      </c>
      <c r="CG19" s="294"/>
      <c r="CH19" s="120"/>
      <c r="CI19" s="120"/>
      <c r="CJ19" s="120"/>
      <c r="CK19" s="120"/>
    </row>
    <row r="20" spans="1:89" x14ac:dyDescent="0.2">
      <c r="A20" s="40" t="str" cm="1">
        <f t="array" aca="1" ref="A20" ca="1">INDIRECT(CONCATENATE(BY20,"!A1"))</f>
        <v>Marty Reed</v>
      </c>
      <c r="B20" s="30">
        <v>46</v>
      </c>
      <c r="C20" s="30">
        <v>8</v>
      </c>
      <c r="D20" s="30">
        <v>38</v>
      </c>
      <c r="E20" s="182">
        <v>0</v>
      </c>
      <c r="F20" s="182">
        <v>200</v>
      </c>
      <c r="Z20" s="83"/>
      <c r="BC20" s="30">
        <v>46</v>
      </c>
      <c r="BD20" s="30">
        <v>4</v>
      </c>
      <c r="BE20" s="30">
        <v>42</v>
      </c>
      <c r="BG20" s="30">
        <v>46</v>
      </c>
      <c r="BH20" s="30">
        <v>6</v>
      </c>
      <c r="BI20" s="30">
        <v>40</v>
      </c>
      <c r="BK20" s="30">
        <v>46</v>
      </c>
      <c r="BL20" s="30">
        <v>8</v>
      </c>
      <c r="BM20">
        <v>38</v>
      </c>
      <c r="BO20" s="289">
        <f>J20+N20+R20+V20+Z20+AD20+AH20+AL20+AP20+AT20+AX20+BB20+BF20+BJ20+BN20</f>
        <v>0</v>
      </c>
      <c r="BP20" s="289"/>
      <c r="BQ20" s="200" cm="1">
        <f t="array" aca="1" ref="BQ20" ca="1">INDIRECT(CONCATENATE(BY20,"!c44"))</f>
        <v>12.5</v>
      </c>
      <c r="BR20" s="292"/>
      <c r="BS20" s="201">
        <f ca="1">BO20+BQ20</f>
        <v>12.5</v>
      </c>
      <c r="BT20" s="202" cm="1">
        <f t="array" aca="1" ref="BT20" ca="1">INDIRECT(CONCATENATE(BY20,"!E44"))</f>
        <v>3</v>
      </c>
      <c r="BU20" s="290">
        <f ca="1">IFERROR((BO20+BQ20)/BT20,0)</f>
        <v>4.166666666666667</v>
      </c>
      <c r="BV20" s="111" t="str">
        <f ca="1">A20</f>
        <v>Marty Reed</v>
      </c>
      <c r="BW20" s="205">
        <f ca="1">FIND(" ",BV20)</f>
        <v>6</v>
      </c>
      <c r="BX20" s="205" t="str">
        <f ca="1">MID(BV20,BW20,99)</f>
        <v xml:space="preserve"> Reed</v>
      </c>
      <c r="BY20" s="111" t="s">
        <v>128</v>
      </c>
      <c r="CA20" s="175">
        <f t="shared" si="2"/>
        <v>46</v>
      </c>
      <c r="CB20" s="175">
        <f t="shared" si="0"/>
        <v>4</v>
      </c>
      <c r="CC20" s="175">
        <f t="shared" si="0"/>
        <v>38</v>
      </c>
      <c r="CD20" s="113">
        <f t="shared" si="3"/>
        <v>46</v>
      </c>
      <c r="CE20" s="113">
        <f t="shared" si="4"/>
        <v>8</v>
      </c>
      <c r="CF20" s="113">
        <f t="shared" si="5"/>
        <v>42</v>
      </c>
      <c r="CG20" s="294"/>
      <c r="CH20" s="120"/>
      <c r="CI20" s="120"/>
      <c r="CJ20" s="120"/>
      <c r="CK20" s="120"/>
    </row>
    <row r="21" spans="1:89" x14ac:dyDescent="0.2">
      <c r="B21" s="30"/>
      <c r="C21" s="30"/>
      <c r="D21" s="30"/>
      <c r="E21" s="30"/>
      <c r="BN21" s="194"/>
      <c r="BO21" s="289"/>
      <c r="BP21" s="289"/>
      <c r="BQ21" s="200"/>
      <c r="BR21" s="200"/>
      <c r="BS21" s="296"/>
      <c r="BT21" s="297"/>
      <c r="BU21" s="298"/>
      <c r="BV21" s="293"/>
      <c r="BW21" s="293"/>
      <c r="BX21" s="293"/>
      <c r="BY21" s="293"/>
      <c r="BZ21" s="293"/>
      <c r="CA21" s="299"/>
      <c r="CB21" s="293"/>
      <c r="CC21" s="293"/>
      <c r="CD21" s="293"/>
      <c r="CE21" s="293"/>
      <c r="CF21" s="293"/>
    </row>
    <row r="22" spans="1:89" x14ac:dyDescent="0.2">
      <c r="A22" s="79" t="s">
        <v>67</v>
      </c>
      <c r="B22" s="30"/>
      <c r="C22" s="30"/>
      <c r="D22" s="30"/>
      <c r="E22" s="30"/>
      <c r="AT22" s="86"/>
      <c r="BN22" s="194"/>
      <c r="BO22" s="120"/>
      <c r="BP22" s="120"/>
      <c r="BQ22" s="200"/>
      <c r="BR22" s="200"/>
    </row>
    <row r="23" spans="1:89" x14ac:dyDescent="0.2">
      <c r="A23" s="40"/>
      <c r="B23" s="30"/>
      <c r="C23" s="30"/>
      <c r="D23" s="30"/>
      <c r="E23" s="30"/>
      <c r="BN23" s="194"/>
      <c r="BO23" s="120"/>
      <c r="BP23" s="120"/>
      <c r="BQ23" s="200"/>
      <c r="BR23" s="200"/>
    </row>
    <row r="24" spans="1:89" x14ac:dyDescent="0.2">
      <c r="A24" s="40"/>
      <c r="B24" s="30"/>
      <c r="C24" s="30"/>
      <c r="D24" s="30"/>
      <c r="E24" s="30"/>
      <c r="AM24"/>
      <c r="AN24"/>
      <c r="AO24"/>
      <c r="BL24" s="30"/>
      <c r="BM24" s="30"/>
      <c r="BN24" s="194"/>
      <c r="BO24" s="120"/>
      <c r="BP24" s="120"/>
      <c r="BQ24" s="200"/>
      <c r="BR24" s="200"/>
    </row>
    <row r="25" spans="1:89" x14ac:dyDescent="0.2">
      <c r="A25" s="40" t="str" cm="1">
        <f t="array" aca="1" ref="A25" ca="1">INDIRECT(CONCATENATE(BY25,"!A1"))</f>
        <v>Joe Sheridan</v>
      </c>
      <c r="B25" s="107"/>
      <c r="C25" s="107"/>
      <c r="D25" s="107"/>
      <c r="E25" s="107"/>
      <c r="F25" s="187"/>
      <c r="G25" s="107">
        <v>46</v>
      </c>
      <c r="H25" s="107">
        <v>7</v>
      </c>
      <c r="I25" s="107">
        <v>39</v>
      </c>
      <c r="J25" s="181"/>
      <c r="K25" s="107"/>
      <c r="L25" s="107"/>
      <c r="M25" s="107"/>
      <c r="N25" s="181"/>
      <c r="O25" s="107"/>
      <c r="P25" s="107"/>
      <c r="Q25" s="107"/>
      <c r="R25" s="181"/>
      <c r="S25" s="107"/>
      <c r="T25" s="107"/>
      <c r="U25" s="107"/>
      <c r="V25" s="181"/>
      <c r="W25" s="107">
        <v>45</v>
      </c>
      <c r="X25" s="107">
        <v>7</v>
      </c>
      <c r="Y25" s="107">
        <v>38</v>
      </c>
      <c r="Z25" s="181"/>
      <c r="AA25" s="107"/>
      <c r="AB25" s="107"/>
      <c r="AC25" s="107"/>
      <c r="AD25" s="206"/>
      <c r="AE25" s="107"/>
      <c r="AF25" s="107"/>
      <c r="AG25" s="107"/>
      <c r="AH25" s="181"/>
      <c r="AI25" s="107">
        <v>42</v>
      </c>
      <c r="AJ25" s="107">
        <v>7</v>
      </c>
      <c r="AK25" s="107">
        <v>35</v>
      </c>
      <c r="AL25" s="181"/>
      <c r="AM25" s="107"/>
      <c r="AN25" s="107"/>
      <c r="AO25" s="107"/>
      <c r="AP25" s="206"/>
      <c r="AQ25" s="107">
        <v>47</v>
      </c>
      <c r="AR25" s="107">
        <v>7</v>
      </c>
      <c r="AS25" s="107">
        <v>40</v>
      </c>
      <c r="AT25" s="181"/>
      <c r="AU25" s="107"/>
      <c r="AV25" s="107"/>
      <c r="AW25" s="107"/>
      <c r="AX25" s="181"/>
      <c r="AY25" s="107"/>
      <c r="AZ25" s="107"/>
      <c r="BA25" s="107"/>
      <c r="BB25" s="181"/>
      <c r="BC25" s="107">
        <v>45</v>
      </c>
      <c r="BD25" s="107">
        <v>7</v>
      </c>
      <c r="BE25" s="107">
        <v>38</v>
      </c>
      <c r="BF25" s="181"/>
      <c r="BG25" s="107">
        <v>46</v>
      </c>
      <c r="BH25" s="107">
        <v>7</v>
      </c>
      <c r="BI25" s="107">
        <v>39</v>
      </c>
      <c r="BJ25" s="181"/>
      <c r="BK25" s="107"/>
      <c r="BL25" s="107"/>
      <c r="BM25" s="219"/>
      <c r="BN25" s="194"/>
      <c r="BO25" s="173">
        <f>J25+N25+R25+V25+Z25+AD25+AH25+AL25+AP25+AT25+AX25+BB25+BF25+BJ25+BN25</f>
        <v>0</v>
      </c>
      <c r="BP25" s="111"/>
      <c r="BQ25" s="174" cm="1">
        <f t="array" aca="1" ref="BQ25" ca="1">INDIRECT(CONCATENATE(BY25,"!c44"))</f>
        <v>26.5</v>
      </c>
      <c r="BR25" s="174"/>
      <c r="BS25" s="201">
        <f ca="1">BO25+BQ25</f>
        <v>26.5</v>
      </c>
      <c r="BT25" s="202" cm="1">
        <f t="array" aca="1" ref="BT25" ca="1">INDIRECT(CONCATENATE(BY25,"!E44"))</f>
        <v>6</v>
      </c>
      <c r="BU25" s="290">
        <f ca="1">IFERROR((BO25+BQ25)/BT25,0)</f>
        <v>4.416666666666667</v>
      </c>
      <c r="BV25" s="111" t="str">
        <f ca="1">A25</f>
        <v>Joe Sheridan</v>
      </c>
      <c r="BW25" s="205">
        <f ca="1">FIND(" ",BV25)</f>
        <v>4</v>
      </c>
      <c r="BX25" s="205" t="str">
        <f ca="1">MID(BV25,BW25,99)</f>
        <v xml:space="preserve"> Sheridan</v>
      </c>
      <c r="BY25" s="111" t="s">
        <v>139</v>
      </c>
    </row>
    <row r="26" spans="1:89" x14ac:dyDescent="0.2">
      <c r="A26" s="40" t="str" cm="1">
        <f t="array" aca="1" ref="A26" ca="1">INDIRECT(CONCATENATE(BY26,"!A1"))</f>
        <v>Ev Kauffman</v>
      </c>
      <c r="B26" s="30"/>
      <c r="C26" s="30"/>
      <c r="D26" s="30"/>
      <c r="E26" s="30"/>
      <c r="K26" s="30">
        <v>60</v>
      </c>
      <c r="L26" s="30">
        <v>13</v>
      </c>
      <c r="M26" s="30">
        <v>47</v>
      </c>
      <c r="W26" s="30">
        <v>53</v>
      </c>
      <c r="X26" s="30">
        <v>15</v>
      </c>
      <c r="Y26" s="30">
        <v>38</v>
      </c>
      <c r="AU26" s="30">
        <v>57</v>
      </c>
      <c r="AV26" s="30">
        <v>16</v>
      </c>
      <c r="AW26" s="30">
        <v>41</v>
      </c>
      <c r="BL26" s="30"/>
      <c r="BN26" s="194"/>
      <c r="BO26" s="173">
        <f>J26+N26+R26+V26+Z26+AD26+AH26+AL26+AP26+AT26+AX26+BB26+BF26+BJ26+BN26</f>
        <v>0</v>
      </c>
      <c r="BP26" s="111"/>
      <c r="BQ26" s="174" cm="1">
        <f t="array" aca="1" ref="BQ26" ca="1">INDIRECT(CONCATENATE(BY26,"!c44"))</f>
        <v>17</v>
      </c>
      <c r="BR26" s="174"/>
      <c r="BS26" s="201">
        <f ca="1">BO26+BQ26</f>
        <v>17</v>
      </c>
      <c r="BT26" s="202" cm="1">
        <f t="array" aca="1" ref="BT26" ca="1">INDIRECT(CONCATENATE(BY26,"!E44"))</f>
        <v>3</v>
      </c>
      <c r="BU26" s="290">
        <f ca="1">IFERROR((BO26+BQ26)/BT26,0)</f>
        <v>5.666666666666667</v>
      </c>
      <c r="BV26" s="111" t="str">
        <f ca="1">A26</f>
        <v>Ev Kauffman</v>
      </c>
      <c r="BW26" s="205">
        <f ca="1">FIND(" ",BV26)</f>
        <v>3</v>
      </c>
      <c r="BX26" s="205" t="str">
        <f ca="1">MID(BV26,BW26,99)</f>
        <v xml:space="preserve"> Kauffman</v>
      </c>
      <c r="BY26" s="111" t="s">
        <v>186</v>
      </c>
    </row>
    <row r="27" spans="1:89" x14ac:dyDescent="0.2">
      <c r="A27" s="40" t="str" cm="1">
        <f t="array" aca="1" ref="A27" ca="1">INDIRECT(CONCATENATE(BY27,"!A1"))</f>
        <v>Dan Richardson</v>
      </c>
      <c r="B27" s="107"/>
      <c r="C27" s="107"/>
      <c r="D27" s="107"/>
      <c r="E27" s="107"/>
      <c r="F27" s="187"/>
      <c r="G27" s="107"/>
      <c r="H27" s="107"/>
      <c r="I27" s="107"/>
      <c r="J27" s="181"/>
      <c r="K27" s="107"/>
      <c r="L27" s="107"/>
      <c r="M27" s="107"/>
      <c r="N27" s="181"/>
      <c r="O27" s="107">
        <v>48</v>
      </c>
      <c r="P27" s="107">
        <v>12</v>
      </c>
      <c r="Q27" s="107">
        <v>36</v>
      </c>
      <c r="R27" s="181"/>
      <c r="S27" s="107">
        <v>47</v>
      </c>
      <c r="T27" s="107">
        <v>11</v>
      </c>
      <c r="U27" s="107">
        <v>36</v>
      </c>
      <c r="V27" s="181"/>
      <c r="W27" s="107">
        <v>54</v>
      </c>
      <c r="X27" s="107">
        <v>11</v>
      </c>
      <c r="Y27" s="107">
        <v>43</v>
      </c>
      <c r="Z27" s="181"/>
      <c r="AA27" s="107"/>
      <c r="AB27" s="107"/>
      <c r="AC27" s="107"/>
      <c r="AD27" s="206"/>
      <c r="AE27" s="107"/>
      <c r="AF27" s="107"/>
      <c r="AG27" s="107"/>
      <c r="AH27" s="181"/>
      <c r="AI27" s="107"/>
      <c r="AJ27" s="107"/>
      <c r="AK27" s="107"/>
      <c r="AL27" s="181"/>
      <c r="AM27" s="107"/>
      <c r="AN27" s="107"/>
      <c r="AO27" s="107"/>
      <c r="AP27" s="206"/>
      <c r="AQ27" s="107"/>
      <c r="AR27" s="107"/>
      <c r="AS27" s="107"/>
      <c r="AT27" s="181"/>
      <c r="AU27" s="107"/>
      <c r="AV27" s="107"/>
      <c r="AW27" s="107"/>
      <c r="AX27" s="181"/>
      <c r="AY27" s="107"/>
      <c r="AZ27" s="107"/>
      <c r="BA27" s="107"/>
      <c r="BB27" s="181"/>
      <c r="BC27" s="107"/>
      <c r="BD27" s="107"/>
      <c r="BE27" s="107"/>
      <c r="BF27" s="181"/>
      <c r="BG27" s="107"/>
      <c r="BH27" s="107"/>
      <c r="BI27" s="107"/>
      <c r="BJ27" s="181"/>
      <c r="BK27" s="107"/>
      <c r="BL27" s="107"/>
      <c r="BM27" s="219"/>
      <c r="BN27" s="194"/>
      <c r="BO27" s="173">
        <f>J27+N27+R27+V27+Z27+AD27+AH27+AL27+AP27+AT27+AX27+BB27+BF27+BJ27+BN27</f>
        <v>0</v>
      </c>
      <c r="BP27" s="111"/>
      <c r="BQ27" s="174" cm="1">
        <f t="array" aca="1" ref="BQ27" ca="1">INDIRECT(CONCATENATE(BY27,"!c44"))</f>
        <v>12</v>
      </c>
      <c r="BR27" s="174"/>
      <c r="BS27" s="201">
        <f ca="1">BO27+BQ27</f>
        <v>12</v>
      </c>
      <c r="BT27" s="202" cm="1">
        <f t="array" aca="1" ref="BT27" ca="1">INDIRECT(CONCATENATE(BY27,"!E44"))</f>
        <v>3</v>
      </c>
      <c r="BU27" s="290">
        <f ca="1">IFERROR((BO27+BQ27)/BT27,0)</f>
        <v>4</v>
      </c>
      <c r="BV27" s="111" t="str">
        <f ca="1">A27</f>
        <v>Dan Richardson</v>
      </c>
      <c r="BW27" s="205">
        <f ca="1">FIND(" ",BV27)</f>
        <v>4</v>
      </c>
      <c r="BX27" s="205" t="str">
        <f ca="1">MID(BV27,BW27,99)</f>
        <v xml:space="preserve"> Richardson</v>
      </c>
      <c r="BY27" s="111" t="s">
        <v>182</v>
      </c>
    </row>
    <row r="28" spans="1:89" x14ac:dyDescent="0.2">
      <c r="A28" s="40" t="str" cm="1">
        <f t="array" aca="1" ref="A28" ca="1">INDIRECT(CONCATENATE(BY28,"!A1"))</f>
        <v>Paul Archambault</v>
      </c>
      <c r="B28" s="30"/>
      <c r="C28" s="30"/>
      <c r="D28" s="30"/>
      <c r="E28" s="30"/>
      <c r="S28" s="30">
        <v>47</v>
      </c>
      <c r="T28" s="30">
        <v>11</v>
      </c>
      <c r="U28" s="30">
        <v>36</v>
      </c>
      <c r="AA28" s="30">
        <v>45</v>
      </c>
      <c r="AB28" s="30">
        <v>11</v>
      </c>
      <c r="AC28" s="30">
        <v>34</v>
      </c>
      <c r="BC28" s="30">
        <v>52</v>
      </c>
      <c r="BD28" s="30">
        <v>10</v>
      </c>
      <c r="BE28" s="30">
        <v>42</v>
      </c>
      <c r="BL28" s="30"/>
      <c r="BN28" s="194"/>
      <c r="BO28" s="173">
        <f t="shared" ref="BO28:BO31" si="6">J28+N28+R28+V28+Z28+AD28+AH28+AL28+AP28+AT28+AX28+BB28+BF28+BJ28+BN28</f>
        <v>0</v>
      </c>
      <c r="BP28" s="111"/>
      <c r="BQ28" s="174" cm="1">
        <f t="array" aca="1" ref="BQ28" ca="1">INDIRECT(CONCATENATE(BY28,"!c44"))</f>
        <v>15.5</v>
      </c>
      <c r="BR28" s="174"/>
      <c r="BS28" s="201">
        <f t="shared" ref="BS28:BS31" ca="1" si="7">BO28+BQ28</f>
        <v>15.5</v>
      </c>
      <c r="BT28" s="202" cm="1">
        <f t="array" aca="1" ref="BT28" ca="1">INDIRECT(CONCATENATE(BY28,"!E44"))</f>
        <v>3</v>
      </c>
      <c r="BU28" s="290">
        <f t="shared" ref="BU28:BU31" ca="1" si="8">IFERROR((BO28+BQ28)/BT28,0)</f>
        <v>5.166666666666667</v>
      </c>
      <c r="BV28" s="111" t="str">
        <f t="shared" ref="BV28:BV29" ca="1" si="9">A28</f>
        <v>Paul Archambault</v>
      </c>
      <c r="BW28" s="205">
        <f t="shared" ref="BW28:BW31" ca="1" si="10">FIND(" ",BV28)</f>
        <v>5</v>
      </c>
      <c r="BX28" s="205" t="str">
        <f t="shared" ref="BX28:BX31" ca="1" si="11">MID(BV28,BW28,99)</f>
        <v xml:space="preserve"> Archambault</v>
      </c>
      <c r="BY28" s="111" t="s">
        <v>190</v>
      </c>
    </row>
    <row r="29" spans="1:89" x14ac:dyDescent="0.2">
      <c r="A29" s="40" t="str" cm="1">
        <f t="array" aca="1" ref="A29" ca="1">INDIRECT(CONCATENATE(BY29,"!A1"))</f>
        <v>Mark Roschinsky</v>
      </c>
      <c r="B29" s="107"/>
      <c r="C29" s="107"/>
      <c r="D29" s="107"/>
      <c r="E29" s="107"/>
      <c r="F29" s="187"/>
      <c r="G29" s="107"/>
      <c r="H29" s="107"/>
      <c r="I29" s="107"/>
      <c r="J29" s="181"/>
      <c r="K29" s="107"/>
      <c r="L29" s="107"/>
      <c r="M29" s="107"/>
      <c r="N29" s="181"/>
      <c r="O29" s="107"/>
      <c r="P29" s="107"/>
      <c r="Q29" s="107"/>
      <c r="R29" s="181"/>
      <c r="S29" s="107">
        <v>45</v>
      </c>
      <c r="T29" s="107">
        <v>10</v>
      </c>
      <c r="U29" s="107">
        <v>35</v>
      </c>
      <c r="V29" s="181"/>
      <c r="W29" s="107"/>
      <c r="X29" s="107"/>
      <c r="Y29" s="107"/>
      <c r="Z29" s="181"/>
      <c r="AA29" s="107"/>
      <c r="AB29" s="107"/>
      <c r="AC29" s="107"/>
      <c r="AD29" s="206"/>
      <c r="AE29" s="107"/>
      <c r="AF29" s="107"/>
      <c r="AG29" s="107"/>
      <c r="AH29" s="181"/>
      <c r="AI29" s="107"/>
      <c r="AJ29" s="107"/>
      <c r="AK29" s="107"/>
      <c r="AL29" s="181"/>
      <c r="AM29" s="107"/>
      <c r="AN29" s="107"/>
      <c r="AO29" s="107"/>
      <c r="AP29" s="206"/>
      <c r="AQ29" s="107"/>
      <c r="AR29" s="107"/>
      <c r="AS29" s="107"/>
      <c r="AT29" s="181"/>
      <c r="AU29" s="107"/>
      <c r="AV29" s="107"/>
      <c r="AW29" s="107"/>
      <c r="AX29" s="181"/>
      <c r="AY29" s="107"/>
      <c r="AZ29" s="107"/>
      <c r="BA29" s="107"/>
      <c r="BB29" s="181"/>
      <c r="BC29" s="107"/>
      <c r="BD29" s="107"/>
      <c r="BE29" s="107"/>
      <c r="BF29" s="181"/>
      <c r="BG29" s="107">
        <v>44</v>
      </c>
      <c r="BH29" s="107">
        <v>8</v>
      </c>
      <c r="BI29" s="107">
        <v>36</v>
      </c>
      <c r="BJ29" s="181"/>
      <c r="BK29" s="107"/>
      <c r="BL29" s="107"/>
      <c r="BM29" s="219"/>
      <c r="BN29" s="194"/>
      <c r="BO29" s="173">
        <f t="shared" si="6"/>
        <v>0</v>
      </c>
      <c r="BP29" s="111"/>
      <c r="BQ29" s="174" cm="1">
        <f t="array" aca="1" ref="BQ29" ca="1">INDIRECT(CONCATENATE(BY29,"!c44"))</f>
        <v>11</v>
      </c>
      <c r="BR29" s="174"/>
      <c r="BS29" s="201">
        <f t="shared" ca="1" si="7"/>
        <v>11</v>
      </c>
      <c r="BT29" s="202" cm="1">
        <f t="array" aca="1" ref="BT29" ca="1">INDIRECT(CONCATENATE(BY29,"!E44"))</f>
        <v>2</v>
      </c>
      <c r="BU29" s="290">
        <f t="shared" ca="1" si="8"/>
        <v>5.5</v>
      </c>
      <c r="BV29" s="111" t="str">
        <f t="shared" ca="1" si="9"/>
        <v>Mark Roschinsky</v>
      </c>
      <c r="BW29" s="205">
        <f t="shared" ca="1" si="10"/>
        <v>5</v>
      </c>
      <c r="BX29" s="205" t="str">
        <f t="shared" ca="1" si="11"/>
        <v xml:space="preserve"> Roschinsky</v>
      </c>
      <c r="BY29" s="111" t="s">
        <v>188</v>
      </c>
    </row>
    <row r="30" spans="1:89" x14ac:dyDescent="0.2">
      <c r="A30" s="40" t="str" cm="1">
        <f t="array" aca="1" ref="A30" ca="1">INDIRECT(CONCATENATE(BY30,"!A1"))</f>
        <v>Lisa Palmerino</v>
      </c>
      <c r="B30" s="30"/>
      <c r="C30" s="30"/>
      <c r="D30" s="30"/>
      <c r="E30" s="30"/>
      <c r="AA30" s="30">
        <v>55</v>
      </c>
      <c r="AB30" s="30">
        <v>19</v>
      </c>
      <c r="AC30" s="30">
        <v>36</v>
      </c>
      <c r="AU30" s="30">
        <v>58</v>
      </c>
      <c r="AV30" s="30">
        <v>19</v>
      </c>
      <c r="AW30" s="30">
        <v>39</v>
      </c>
      <c r="AY30" s="30">
        <v>56</v>
      </c>
      <c r="AZ30" s="30">
        <v>19</v>
      </c>
      <c r="BA30" s="30">
        <v>37</v>
      </c>
      <c r="BL30" s="30"/>
      <c r="BN30" s="194"/>
      <c r="BO30" s="173">
        <f t="shared" si="6"/>
        <v>0</v>
      </c>
      <c r="BP30" s="111"/>
      <c r="BQ30" s="174" cm="1">
        <f t="array" aca="1" ref="BQ30" ca="1">INDIRECT(CONCATENATE(BY30,"!c44"))</f>
        <v>15.5</v>
      </c>
      <c r="BR30" s="174"/>
      <c r="BS30" s="201">
        <f t="shared" ca="1" si="7"/>
        <v>15.5</v>
      </c>
      <c r="BT30" s="202" cm="1">
        <f t="array" aca="1" ref="BT30" ca="1">INDIRECT(CONCATENATE(BY30,"!E44"))</f>
        <v>3</v>
      </c>
      <c r="BU30" s="290">
        <f t="shared" ca="1" si="8"/>
        <v>5.166666666666667</v>
      </c>
      <c r="BV30" s="111" t="str">
        <f ca="1">A30</f>
        <v>Lisa Palmerino</v>
      </c>
      <c r="BW30" s="205">
        <f t="shared" ca="1" si="10"/>
        <v>5</v>
      </c>
      <c r="BX30" s="205" t="str">
        <f t="shared" ca="1" si="11"/>
        <v xml:space="preserve"> Palmerino</v>
      </c>
      <c r="BY30" s="111" t="s">
        <v>193</v>
      </c>
    </row>
    <row r="31" spans="1:89" x14ac:dyDescent="0.2">
      <c r="A31" s="40" t="str" cm="1">
        <f t="array" aca="1" ref="A31" ca="1">INDIRECT(CONCATENATE(BY31,"!A1"))</f>
        <v>Glen Kreig</v>
      </c>
      <c r="B31" s="107">
        <v>47</v>
      </c>
      <c r="C31" s="107">
        <v>14</v>
      </c>
      <c r="D31" s="107">
        <v>33</v>
      </c>
      <c r="E31" s="107"/>
      <c r="F31" s="187"/>
      <c r="G31" s="107"/>
      <c r="H31" s="107"/>
      <c r="I31" s="107"/>
      <c r="J31" s="181"/>
      <c r="K31" s="107"/>
      <c r="L31" s="107"/>
      <c r="M31" s="107"/>
      <c r="N31" s="181"/>
      <c r="O31" s="107"/>
      <c r="P31" s="107"/>
      <c r="Q31" s="107"/>
      <c r="R31" s="181"/>
      <c r="S31" s="107"/>
      <c r="T31" s="107"/>
      <c r="U31" s="107"/>
      <c r="V31" s="181"/>
      <c r="W31" s="107"/>
      <c r="X31" s="107"/>
      <c r="Y31" s="107"/>
      <c r="Z31" s="181"/>
      <c r="AA31" s="107"/>
      <c r="AB31" s="107"/>
      <c r="AC31" s="107"/>
      <c r="AD31" s="206"/>
      <c r="AE31" s="107">
        <v>57</v>
      </c>
      <c r="AF31" s="107">
        <v>15</v>
      </c>
      <c r="AG31" s="107">
        <v>42</v>
      </c>
      <c r="AH31" s="181"/>
      <c r="AI31" s="107">
        <v>46</v>
      </c>
      <c r="AJ31" s="107">
        <v>16</v>
      </c>
      <c r="AK31" s="107">
        <v>30</v>
      </c>
      <c r="AL31" s="181"/>
      <c r="AM31" s="107">
        <v>58</v>
      </c>
      <c r="AN31" s="107">
        <v>15</v>
      </c>
      <c r="AO31" s="107">
        <v>43</v>
      </c>
      <c r="AP31" s="206"/>
      <c r="AQ31" s="107">
        <v>47</v>
      </c>
      <c r="AR31" s="107">
        <v>16</v>
      </c>
      <c r="AS31" s="107">
        <v>31</v>
      </c>
      <c r="AT31" s="181"/>
      <c r="AU31" s="107"/>
      <c r="AV31" s="107"/>
      <c r="AW31" s="107"/>
      <c r="AX31" s="181"/>
      <c r="AY31" s="107">
        <v>51</v>
      </c>
      <c r="AZ31" s="107">
        <v>15</v>
      </c>
      <c r="BA31" s="107">
        <v>36</v>
      </c>
      <c r="BB31" s="181"/>
      <c r="BC31" s="107"/>
      <c r="BD31" s="107"/>
      <c r="BE31" s="107"/>
      <c r="BF31" s="181"/>
      <c r="BG31" s="107"/>
      <c r="BH31" s="107"/>
      <c r="BI31" s="107"/>
      <c r="BJ31" s="181"/>
      <c r="BK31" s="107">
        <v>47</v>
      </c>
      <c r="BL31" s="107">
        <v>14</v>
      </c>
      <c r="BM31" s="219">
        <v>33</v>
      </c>
      <c r="BN31" s="194"/>
      <c r="BO31" s="173">
        <f t="shared" si="6"/>
        <v>0</v>
      </c>
      <c r="BP31" s="111"/>
      <c r="BQ31" s="174" cm="1">
        <f t="array" aca="1" ref="BQ31" ca="1">INDIRECT(CONCATENATE(BY31,"!c44"))</f>
        <v>34.5</v>
      </c>
      <c r="BR31" s="174"/>
      <c r="BS31" s="201">
        <f t="shared" ca="1" si="7"/>
        <v>34.5</v>
      </c>
      <c r="BT31" s="202" cm="1">
        <f t="array" aca="1" ref="BT31" ca="1">INDIRECT(CONCATENATE(BY31,"!E44"))</f>
        <v>6</v>
      </c>
      <c r="BU31" s="290">
        <f t="shared" ca="1" si="8"/>
        <v>5.75</v>
      </c>
      <c r="BV31" s="111" t="str">
        <f ca="1">A31</f>
        <v>Glen Kreig</v>
      </c>
      <c r="BW31" s="205">
        <f t="shared" ca="1" si="10"/>
        <v>5</v>
      </c>
      <c r="BX31" s="205" t="str">
        <f t="shared" ca="1" si="11"/>
        <v xml:space="preserve"> Kreig</v>
      </c>
      <c r="BY31" s="111" t="s">
        <v>195</v>
      </c>
    </row>
    <row r="32" spans="1:89" x14ac:dyDescent="0.2">
      <c r="A32" s="40"/>
      <c r="B32" s="30"/>
      <c r="C32" s="30"/>
      <c r="D32" s="30"/>
      <c r="E32" s="30"/>
      <c r="BN32" s="194"/>
      <c r="BO32" s="111"/>
      <c r="BP32" s="111"/>
      <c r="BQ32" s="174"/>
      <c r="BR32" s="174"/>
    </row>
    <row r="33" spans="1:70" x14ac:dyDescent="0.2">
      <c r="A33" s="40"/>
      <c r="B33" s="30"/>
      <c r="C33" s="30"/>
      <c r="D33" s="30"/>
      <c r="E33" s="30"/>
      <c r="BN33" s="194"/>
      <c r="BO33" s="120"/>
      <c r="BP33" s="120"/>
      <c r="BQ33" s="200"/>
      <c r="BR33" s="200"/>
    </row>
    <row r="34" spans="1:70" x14ac:dyDescent="0.2">
      <c r="A34" s="40"/>
      <c r="B34" s="30"/>
      <c r="C34" s="30"/>
      <c r="D34" s="30"/>
      <c r="E34" s="30"/>
      <c r="BN34" s="194"/>
      <c r="BO34" s="120"/>
      <c r="BP34" s="120"/>
      <c r="BQ34" s="200"/>
      <c r="BR34" s="200"/>
    </row>
    <row r="35" spans="1:70" x14ac:dyDescent="0.2">
      <c r="A35" s="40"/>
      <c r="B35" s="30"/>
      <c r="C35" s="30"/>
      <c r="D35" s="30"/>
      <c r="E35" s="30"/>
      <c r="BC35"/>
      <c r="BN35" s="194"/>
      <c r="BO35" s="120"/>
      <c r="BP35" s="120"/>
      <c r="BQ35" s="200"/>
      <c r="BR35" s="200"/>
    </row>
    <row r="36" spans="1:70" x14ac:dyDescent="0.2">
      <c r="A36" s="40"/>
      <c r="B36" s="30"/>
      <c r="C36" s="30"/>
      <c r="D36" s="30"/>
      <c r="E36" s="30"/>
      <c r="BC36"/>
      <c r="BL36" s="30"/>
    </row>
    <row r="37" spans="1:70" x14ac:dyDescent="0.2">
      <c r="A37" s="40"/>
      <c r="B37" s="30"/>
      <c r="C37" s="30"/>
      <c r="D37" s="30"/>
      <c r="E37" s="30"/>
      <c r="BC37"/>
    </row>
    <row r="38" spans="1:70" x14ac:dyDescent="0.2">
      <c r="A38" s="40"/>
      <c r="B38" s="30"/>
      <c r="C38" s="30"/>
      <c r="D38" s="30"/>
      <c r="E38" s="30"/>
      <c r="BC38"/>
    </row>
    <row r="39" spans="1:70" x14ac:dyDescent="0.2">
      <c r="A39" s="40"/>
      <c r="B39" s="30"/>
      <c r="C39" s="30"/>
      <c r="D39" s="30"/>
      <c r="E39" s="30"/>
    </row>
    <row r="40" spans="1:70" x14ac:dyDescent="0.2">
      <c r="B40" s="30"/>
      <c r="C40" s="30"/>
      <c r="D40" s="30"/>
      <c r="E40" s="30"/>
    </row>
    <row r="41" spans="1:70" x14ac:dyDescent="0.2">
      <c r="B41" s="30"/>
      <c r="C41" s="30"/>
      <c r="D41" s="30"/>
      <c r="E41" s="30"/>
    </row>
    <row r="42" spans="1:70" hidden="1" x14ac:dyDescent="0.2">
      <c r="A42" t="s">
        <v>6</v>
      </c>
      <c r="B42" s="41">
        <f t="shared" ref="B42:I42" si="12">AVERAGE(B5:B39)</f>
        <v>49.6</v>
      </c>
      <c r="C42" s="41">
        <f t="shared" si="12"/>
        <v>12</v>
      </c>
      <c r="D42" s="41">
        <f t="shared" si="12"/>
        <v>37.6</v>
      </c>
      <c r="E42" s="30"/>
      <c r="G42" s="41">
        <f t="shared" si="12"/>
        <v>53.733333333333334</v>
      </c>
      <c r="H42" s="41">
        <f t="shared" si="12"/>
        <v>11.333333333333334</v>
      </c>
      <c r="I42" s="41">
        <f t="shared" si="12"/>
        <v>42.4</v>
      </c>
      <c r="K42" s="41">
        <f>AVERAGE(K5:K39)</f>
        <v>53.875</v>
      </c>
      <c r="L42" s="41">
        <f>AVERAGE(L5:L39)</f>
        <v>11.75</v>
      </c>
      <c r="M42" s="41">
        <f>AVERAGE(M5:M39)</f>
        <v>42.125</v>
      </c>
      <c r="O42" s="41">
        <f>AVERAGE(O5:O39)</f>
        <v>52.625</v>
      </c>
      <c r="P42" s="41">
        <f>AVERAGE(P5:P39)</f>
        <v>12.4375</v>
      </c>
      <c r="Q42" s="41">
        <f>AVERAGE(Q5:Q39)</f>
        <v>40.1875</v>
      </c>
      <c r="S42" s="41">
        <f>AVERAGE(S5:S39)</f>
        <v>50.0625</v>
      </c>
      <c r="T42" s="41">
        <f>AVERAGE(T5:T39)</f>
        <v>12.75</v>
      </c>
      <c r="U42" s="41">
        <f>AVERAGE(U5:U39)</f>
        <v>37.3125</v>
      </c>
      <c r="W42" s="41">
        <f>AVERAGE(W5:W39)</f>
        <v>50</v>
      </c>
      <c r="X42" s="41">
        <f>AVERAGE(X5:X39)</f>
        <v>11.666666666666666</v>
      </c>
      <c r="Y42" s="41">
        <f>AVERAGE(Y5:Y39)</f>
        <v>38.333333333333336</v>
      </c>
      <c r="AA42" s="41">
        <f>AVERAGE(AA5:AA39)</f>
        <v>48.642857142857146</v>
      </c>
      <c r="AB42" s="41">
        <f>AVERAGE(AB5:AB39)</f>
        <v>13.142857142857142</v>
      </c>
      <c r="AC42" s="41">
        <f>AVERAGE(AC5:AC39)</f>
        <v>35.5</v>
      </c>
      <c r="AE42" s="41">
        <f>AVERAGE(AE5:AE39)</f>
        <v>52.875</v>
      </c>
      <c r="AF42" s="41">
        <f>AVERAGE(AF5:AF39)</f>
        <v>13.6875</v>
      </c>
      <c r="AG42" s="41">
        <f>AVERAGE(AG5:AG39)</f>
        <v>39.1875</v>
      </c>
      <c r="AI42" s="41">
        <f>AVERAGE(AI5:AI39)</f>
        <v>49.25</v>
      </c>
      <c r="AJ42" s="41">
        <f>AVERAGE(AJ5:AJ39)</f>
        <v>13.0625</v>
      </c>
      <c r="AK42" s="41">
        <f>AVERAGE(AK5:AK39)</f>
        <v>36.1875</v>
      </c>
      <c r="AM42" s="41">
        <f>AVERAGE(AM5:AM39)</f>
        <v>51.533333333333331</v>
      </c>
      <c r="AN42" s="41">
        <f>AVERAGE(AN5:AN39)</f>
        <v>13.4</v>
      </c>
      <c r="AO42" s="41">
        <f>AVERAGE(AO5:AO39)</f>
        <v>38.133333333333333</v>
      </c>
      <c r="AQ42" s="41">
        <f>AVERAGE(AQ5:AQ39)</f>
        <v>47.153846153846153</v>
      </c>
      <c r="AR42" s="41">
        <f>AVERAGE(AR5:AR39)</f>
        <v>11.384615384615385</v>
      </c>
      <c r="AS42" s="41">
        <f>AVERAGE(AS5:AS39)</f>
        <v>35.769230769230766</v>
      </c>
      <c r="AU42" s="41">
        <f>AVERAGE(AU5:AU39)</f>
        <v>52.714285714285715</v>
      </c>
      <c r="AV42" s="41">
        <f>AVERAGE(AV5:AV39)</f>
        <v>12.928571428571429</v>
      </c>
      <c r="AW42" s="41">
        <f>AVERAGE(AW5:AW39)</f>
        <v>39.785714285714285</v>
      </c>
      <c r="AY42" s="41">
        <f>AVERAGE(AY5:AY39)</f>
        <v>49.666666666666664</v>
      </c>
      <c r="AZ42" s="41">
        <f>AVERAGE(AZ5:AZ39)</f>
        <v>13.266666666666667</v>
      </c>
      <c r="BA42" s="41">
        <f>AVERAGE(BA5:BA39)</f>
        <v>36.4</v>
      </c>
      <c r="BC42" s="41">
        <f>AVERAGE(BC5:BC39)</f>
        <v>50.3125</v>
      </c>
      <c r="BD42" s="41">
        <f>AVERAGE(BD5:BD39)</f>
        <v>11.5625</v>
      </c>
      <c r="BE42" s="41">
        <f>AVERAGE(BE5:BE39)</f>
        <v>38.75</v>
      </c>
      <c r="BG42" s="41">
        <f>AVERAGE(BG5:BG39)</f>
        <v>50.0625</v>
      </c>
      <c r="BH42" s="41">
        <f>AVERAGE(BH5:BH39)</f>
        <v>11.625</v>
      </c>
      <c r="BI42" s="41">
        <f>AVERAGE(BI5:BI39)</f>
        <v>38.4375</v>
      </c>
      <c r="BK42" s="41">
        <f>AVERAGE(BK5:BK39)</f>
        <v>49.6</v>
      </c>
      <c r="BL42" s="41">
        <f>AVERAGE(BL5:BL39)</f>
        <v>12</v>
      </c>
      <c r="BM42" s="41">
        <f>AVERAGE(BM5:BM39)</f>
        <v>37.6</v>
      </c>
    </row>
    <row r="43" spans="1:70" x14ac:dyDescent="0.2">
      <c r="B43" s="30"/>
      <c r="C43" s="30"/>
      <c r="D43" s="30"/>
      <c r="E43" s="30"/>
    </row>
  </sheetData>
  <sortState xmlns:xlrd2="http://schemas.microsoft.com/office/spreadsheetml/2017/richdata2" ref="A11:CF12">
    <sortCondition ref="D11:D12"/>
  </sortState>
  <mergeCells count="4">
    <mergeCell ref="B3:E3"/>
    <mergeCell ref="A1:C1"/>
    <mergeCell ref="CA1:CC1"/>
    <mergeCell ref="CD1:CF1"/>
  </mergeCells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14"/>
  <sheetViews>
    <sheetView workbookViewId="0">
      <selection activeCell="E12" sqref="E12"/>
    </sheetView>
  </sheetViews>
  <sheetFormatPr defaultRowHeight="12.75" x14ac:dyDescent="0.2"/>
  <cols>
    <col min="1" max="1" width="9.140625" style="30"/>
    <col min="2" max="2" width="14.28515625" customWidth="1"/>
    <col min="3" max="3" width="7.42578125" style="30" customWidth="1"/>
    <col min="4" max="4" width="14.28515625" style="30" customWidth="1"/>
    <col min="5" max="7" width="7.5703125" style="182" bestFit="1" customWidth="1"/>
    <col min="8" max="15" width="7.140625" style="30" customWidth="1"/>
  </cols>
  <sheetData>
    <row r="1" spans="1:9" ht="25.5" x14ac:dyDescent="0.2">
      <c r="B1" s="79" t="s">
        <v>68</v>
      </c>
      <c r="C1" s="80" t="s">
        <v>69</v>
      </c>
      <c r="D1" s="10" t="s">
        <v>70</v>
      </c>
    </row>
    <row r="2" spans="1:9" x14ac:dyDescent="0.2">
      <c r="A2" s="10" t="s">
        <v>7</v>
      </c>
      <c r="B2" s="79" t="s">
        <v>71</v>
      </c>
      <c r="C2" s="10"/>
      <c r="E2" s="183" t="s">
        <v>72</v>
      </c>
      <c r="F2" s="10">
        <v>1</v>
      </c>
      <c r="G2" s="10">
        <v>2</v>
      </c>
      <c r="H2" s="10">
        <v>3</v>
      </c>
      <c r="I2" s="10">
        <v>4</v>
      </c>
    </row>
    <row r="3" spans="1:9" x14ac:dyDescent="0.2">
      <c r="A3" s="267">
        <v>1</v>
      </c>
      <c r="B3" s="268" t="s">
        <v>157</v>
      </c>
      <c r="C3" s="267">
        <f t="shared" ref="C3:C16" si="0">+D3-$D$3</f>
        <v>0</v>
      </c>
      <c r="D3" s="266">
        <f t="shared" ref="D3:D16" si="1">SUM(E3:I3)-MIN(F3:I3)</f>
        <v>7600</v>
      </c>
      <c r="E3" s="269">
        <v>350</v>
      </c>
      <c r="F3" s="269">
        <v>3000</v>
      </c>
      <c r="G3" s="269">
        <v>2500</v>
      </c>
      <c r="H3" s="269">
        <v>1750</v>
      </c>
      <c r="I3" s="269">
        <v>0</v>
      </c>
    </row>
    <row r="4" spans="1:9" x14ac:dyDescent="0.2">
      <c r="A4" s="30">
        <v>4</v>
      </c>
      <c r="B4" t="s">
        <v>166</v>
      </c>
      <c r="C4" s="30">
        <f t="shared" si="0"/>
        <v>-950</v>
      </c>
      <c r="D4" s="81">
        <f t="shared" si="1"/>
        <v>6650</v>
      </c>
      <c r="E4" s="182">
        <v>3000</v>
      </c>
      <c r="F4" s="182">
        <v>1750</v>
      </c>
      <c r="G4" s="182">
        <v>0</v>
      </c>
      <c r="H4" s="182">
        <v>1000</v>
      </c>
      <c r="I4" s="182">
        <v>900</v>
      </c>
    </row>
    <row r="5" spans="1:9" x14ac:dyDescent="0.2">
      <c r="A5" s="30">
        <v>2</v>
      </c>
      <c r="B5" t="s">
        <v>73</v>
      </c>
      <c r="C5" s="30">
        <f t="shared" si="0"/>
        <v>-1200</v>
      </c>
      <c r="D5" s="81">
        <f t="shared" si="1"/>
        <v>6400</v>
      </c>
      <c r="E5" s="182">
        <v>1000</v>
      </c>
      <c r="F5" s="182">
        <v>900</v>
      </c>
      <c r="G5" s="182">
        <v>1500</v>
      </c>
      <c r="H5" s="182">
        <v>3000</v>
      </c>
      <c r="I5" s="182">
        <v>500</v>
      </c>
    </row>
    <row r="6" spans="1:9" x14ac:dyDescent="0.2">
      <c r="A6" s="30">
        <v>8</v>
      </c>
      <c r="B6" t="s">
        <v>74</v>
      </c>
      <c r="C6" s="30">
        <f t="shared" si="0"/>
        <v>-1400</v>
      </c>
      <c r="D6" s="81">
        <f t="shared" si="1"/>
        <v>6200</v>
      </c>
      <c r="E6" s="182">
        <v>450</v>
      </c>
      <c r="F6" s="182">
        <v>2500</v>
      </c>
      <c r="G6" s="182">
        <v>750</v>
      </c>
      <c r="H6" s="182">
        <v>650</v>
      </c>
      <c r="I6" s="182">
        <v>2500</v>
      </c>
    </row>
    <row r="7" spans="1:9" x14ac:dyDescent="0.2">
      <c r="A7" s="30">
        <v>3</v>
      </c>
      <c r="B7" t="s">
        <v>131</v>
      </c>
      <c r="C7" s="30">
        <f t="shared" si="0"/>
        <v>-1650</v>
      </c>
      <c r="D7" s="81">
        <f t="shared" si="1"/>
        <v>5950</v>
      </c>
      <c r="E7" s="182">
        <v>2000</v>
      </c>
      <c r="F7" s="182">
        <v>700</v>
      </c>
      <c r="G7" s="182">
        <v>750</v>
      </c>
      <c r="H7" s="182">
        <v>2500</v>
      </c>
      <c r="I7" s="182">
        <v>375</v>
      </c>
    </row>
    <row r="8" spans="1:9" x14ac:dyDescent="0.2">
      <c r="A8" s="30">
        <v>6</v>
      </c>
      <c r="B8" t="s">
        <v>82</v>
      </c>
      <c r="C8" s="30">
        <f t="shared" si="0"/>
        <v>-1850</v>
      </c>
      <c r="D8" s="81">
        <f t="shared" si="1"/>
        <v>5750</v>
      </c>
      <c r="E8" s="182">
        <v>500</v>
      </c>
      <c r="F8" s="182">
        <v>1750</v>
      </c>
      <c r="G8" s="182">
        <v>1500</v>
      </c>
      <c r="H8" s="182">
        <v>850</v>
      </c>
      <c r="I8" s="182">
        <v>2000</v>
      </c>
    </row>
    <row r="9" spans="1:9" x14ac:dyDescent="0.2">
      <c r="A9" s="30">
        <v>5</v>
      </c>
      <c r="B9" t="s">
        <v>76</v>
      </c>
      <c r="C9" s="30">
        <f t="shared" si="0"/>
        <v>-1950</v>
      </c>
      <c r="D9" s="81">
        <f t="shared" si="1"/>
        <v>5650</v>
      </c>
      <c r="E9" s="182">
        <v>1500</v>
      </c>
      <c r="F9" s="182">
        <v>900</v>
      </c>
      <c r="G9" s="182">
        <v>1500</v>
      </c>
      <c r="H9" s="182">
        <v>1750</v>
      </c>
      <c r="I9" s="182">
        <v>700</v>
      </c>
    </row>
    <row r="10" spans="1:9" x14ac:dyDescent="0.2">
      <c r="A10" s="30">
        <v>10</v>
      </c>
      <c r="B10" t="s">
        <v>81</v>
      </c>
      <c r="C10" s="30">
        <f t="shared" si="0"/>
        <v>-2150</v>
      </c>
      <c r="D10" s="81">
        <f t="shared" si="1"/>
        <v>5450</v>
      </c>
      <c r="E10" s="182">
        <v>800</v>
      </c>
      <c r="F10" s="182">
        <v>900</v>
      </c>
      <c r="G10" s="182">
        <v>750</v>
      </c>
      <c r="H10" s="182">
        <v>475</v>
      </c>
      <c r="I10" s="182">
        <v>3000</v>
      </c>
    </row>
    <row r="11" spans="1:9" x14ac:dyDescent="0.2">
      <c r="A11" s="30">
        <v>7</v>
      </c>
      <c r="B11" t="s">
        <v>77</v>
      </c>
      <c r="C11" s="30">
        <f t="shared" si="0"/>
        <v>-2250</v>
      </c>
      <c r="D11" s="81">
        <f t="shared" si="1"/>
        <v>5350</v>
      </c>
      <c r="E11" s="182">
        <v>600</v>
      </c>
      <c r="F11" s="182">
        <v>0</v>
      </c>
      <c r="G11" s="182">
        <v>3000</v>
      </c>
      <c r="H11" s="182">
        <v>850</v>
      </c>
      <c r="I11" s="182">
        <v>900</v>
      </c>
    </row>
    <row r="12" spans="1:9" x14ac:dyDescent="0.2">
      <c r="A12" s="30">
        <v>9</v>
      </c>
      <c r="B12" t="s">
        <v>164</v>
      </c>
      <c r="C12" s="30">
        <f t="shared" si="0"/>
        <v>-3800</v>
      </c>
      <c r="D12" s="81">
        <f t="shared" si="1"/>
        <v>3800</v>
      </c>
      <c r="E12" s="182">
        <v>2500</v>
      </c>
      <c r="F12" s="182">
        <v>450</v>
      </c>
      <c r="G12" s="182">
        <v>400</v>
      </c>
      <c r="H12" s="182">
        <v>0</v>
      </c>
      <c r="I12" s="182">
        <v>450</v>
      </c>
    </row>
    <row r="13" spans="1:9" x14ac:dyDescent="0.2">
      <c r="A13" s="30">
        <v>11</v>
      </c>
      <c r="B13" t="s">
        <v>78</v>
      </c>
      <c r="C13" s="30">
        <f t="shared" si="0"/>
        <v>-4400</v>
      </c>
      <c r="D13" s="81">
        <f t="shared" si="1"/>
        <v>3200</v>
      </c>
      <c r="E13" s="182">
        <v>900</v>
      </c>
      <c r="F13" s="182">
        <v>550</v>
      </c>
      <c r="G13" s="182">
        <v>750</v>
      </c>
      <c r="H13" s="182">
        <v>650</v>
      </c>
      <c r="I13" s="182">
        <v>900</v>
      </c>
    </row>
    <row r="14" spans="1:9" x14ac:dyDescent="0.2">
      <c r="A14" s="30">
        <v>13</v>
      </c>
      <c r="B14" t="s">
        <v>75</v>
      </c>
      <c r="C14" s="30">
        <f t="shared" si="0"/>
        <v>-4875</v>
      </c>
      <c r="D14" s="81">
        <f t="shared" si="1"/>
        <v>2725</v>
      </c>
      <c r="E14" s="182">
        <v>400</v>
      </c>
      <c r="F14" s="182">
        <v>350</v>
      </c>
      <c r="G14" s="182">
        <v>475</v>
      </c>
      <c r="H14" s="182">
        <v>350</v>
      </c>
      <c r="I14" s="182">
        <v>1500</v>
      </c>
    </row>
    <row r="15" spans="1:9" x14ac:dyDescent="0.2">
      <c r="A15" s="30">
        <v>14</v>
      </c>
      <c r="B15" t="s">
        <v>79</v>
      </c>
      <c r="C15" s="30">
        <f t="shared" si="0"/>
        <v>-5825</v>
      </c>
      <c r="D15" s="81">
        <f t="shared" si="1"/>
        <v>1775</v>
      </c>
      <c r="E15" s="182">
        <v>300</v>
      </c>
      <c r="F15" s="182">
        <v>400</v>
      </c>
      <c r="G15" s="182">
        <v>350</v>
      </c>
      <c r="H15" s="182">
        <v>475</v>
      </c>
      <c r="I15" s="182">
        <v>600</v>
      </c>
    </row>
    <row r="16" spans="1:9" x14ac:dyDescent="0.2">
      <c r="A16" s="30">
        <v>12</v>
      </c>
      <c r="B16" t="s">
        <v>80</v>
      </c>
      <c r="C16" s="30">
        <f t="shared" si="0"/>
        <v>-5925</v>
      </c>
      <c r="D16" s="81">
        <f t="shared" si="1"/>
        <v>1675</v>
      </c>
      <c r="E16" s="182">
        <v>250</v>
      </c>
      <c r="F16" s="182">
        <v>550</v>
      </c>
      <c r="G16" s="182">
        <v>475</v>
      </c>
      <c r="H16" s="182">
        <v>400</v>
      </c>
      <c r="I16" s="182">
        <v>375</v>
      </c>
    </row>
    <row r="17" spans="1:9" x14ac:dyDescent="0.2">
      <c r="A17" s="30">
        <v>15</v>
      </c>
      <c r="B17" t="s">
        <v>165</v>
      </c>
      <c r="C17" s="30">
        <f t="shared" ref="C17" si="2">+D17-$D$3</f>
        <v>-6900</v>
      </c>
      <c r="D17" s="81">
        <f t="shared" ref="D17" si="3">SUM(E17:I17)-MIN(F17:I17)</f>
        <v>700</v>
      </c>
      <c r="E17" s="182">
        <v>700</v>
      </c>
      <c r="F17" s="182">
        <v>0</v>
      </c>
      <c r="G17" s="182">
        <v>0</v>
      </c>
      <c r="H17" s="182">
        <v>0</v>
      </c>
      <c r="I17" s="182">
        <v>0</v>
      </c>
    </row>
    <row r="18" spans="1:9" x14ac:dyDescent="0.2">
      <c r="A18" s="30">
        <v>16</v>
      </c>
      <c r="B18" t="s">
        <v>129</v>
      </c>
      <c r="C18" s="30">
        <f t="shared" ref="C18" si="4">+D18-$D$3</f>
        <v>-7400</v>
      </c>
      <c r="D18" s="81">
        <f t="shared" ref="D18" si="5">SUM(E18:I18)-MIN(F18:I18)</f>
        <v>200</v>
      </c>
      <c r="E18" s="182">
        <v>200</v>
      </c>
      <c r="F18" s="182">
        <v>0</v>
      </c>
      <c r="G18" s="182">
        <v>0</v>
      </c>
      <c r="H18" s="182">
        <v>0</v>
      </c>
      <c r="I18" s="182">
        <v>0</v>
      </c>
    </row>
    <row r="44" spans="1:18" ht="24.95" customHeight="1" x14ac:dyDescent="0.2">
      <c r="A44" s="10" t="s">
        <v>7</v>
      </c>
      <c r="B44" s="10" t="s">
        <v>68</v>
      </c>
      <c r="C44" s="80" t="s">
        <v>69</v>
      </c>
      <c r="D44" s="80" t="s">
        <v>83</v>
      </c>
      <c r="E44" s="183">
        <v>1</v>
      </c>
      <c r="F44" s="183">
        <v>2</v>
      </c>
      <c r="G44" s="183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</row>
    <row r="45" spans="1:18" x14ac:dyDescent="0.2">
      <c r="B45" s="10" t="s">
        <v>71</v>
      </c>
      <c r="C45" s="10"/>
    </row>
    <row r="46" spans="1:18" x14ac:dyDescent="0.2">
      <c r="A46" s="110">
        <v>2</v>
      </c>
      <c r="B46" s="40" t="s">
        <v>166</v>
      </c>
      <c r="C46" s="30">
        <f t="shared" ref="C46:C60" si="6">$D$46-D46</f>
        <v>0</v>
      </c>
      <c r="D46" s="185">
        <f t="shared" ref="D46:D60" si="7">SUM(E46:O46)</f>
        <v>17700</v>
      </c>
      <c r="E46" s="184">
        <v>3000</v>
      </c>
      <c r="F46" s="184">
        <v>1750</v>
      </c>
      <c r="G46" s="184">
        <v>700</v>
      </c>
      <c r="H46" s="184">
        <v>900</v>
      </c>
      <c r="I46" s="184">
        <v>2750</v>
      </c>
      <c r="J46" s="184">
        <v>450</v>
      </c>
      <c r="K46" s="184">
        <v>750</v>
      </c>
      <c r="L46" s="184">
        <v>1250</v>
      </c>
      <c r="M46" s="184">
        <v>900</v>
      </c>
      <c r="N46" s="184">
        <v>2250</v>
      </c>
      <c r="O46" s="184">
        <v>3000</v>
      </c>
      <c r="Q46" s="82"/>
    </row>
    <row r="47" spans="1:18" x14ac:dyDescent="0.2">
      <c r="A47" s="110">
        <v>1</v>
      </c>
      <c r="B47" s="177" t="s">
        <v>164</v>
      </c>
      <c r="C47" s="30">
        <f t="shared" si="6"/>
        <v>650</v>
      </c>
      <c r="D47" s="185">
        <f t="shared" si="7"/>
        <v>17050</v>
      </c>
      <c r="E47" s="184">
        <v>2000</v>
      </c>
      <c r="F47" s="184">
        <v>3000</v>
      </c>
      <c r="G47" s="184">
        <v>3000</v>
      </c>
      <c r="H47" s="184">
        <v>0</v>
      </c>
      <c r="I47" s="184">
        <v>1500</v>
      </c>
      <c r="J47" s="184">
        <v>2250</v>
      </c>
      <c r="K47" s="184">
        <v>2000</v>
      </c>
      <c r="L47" s="184">
        <v>850</v>
      </c>
      <c r="M47" s="184">
        <v>700</v>
      </c>
      <c r="N47" s="184">
        <v>1000</v>
      </c>
      <c r="O47" s="184">
        <v>750</v>
      </c>
      <c r="Q47" s="82"/>
    </row>
    <row r="48" spans="1:18" s="10" customFormat="1" x14ac:dyDescent="0.2">
      <c r="A48" s="110">
        <v>3</v>
      </c>
      <c r="B48" s="177" t="s">
        <v>131</v>
      </c>
      <c r="C48" s="30">
        <f t="shared" si="6"/>
        <v>2277.5</v>
      </c>
      <c r="D48" s="185">
        <f t="shared" si="7"/>
        <v>15422.5</v>
      </c>
      <c r="E48" s="184">
        <v>2000</v>
      </c>
      <c r="F48" s="184">
        <v>610</v>
      </c>
      <c r="G48" s="184">
        <v>800</v>
      </c>
      <c r="H48" s="184">
        <v>562.5</v>
      </c>
      <c r="I48" s="184">
        <v>2750</v>
      </c>
      <c r="J48" s="184">
        <v>400</v>
      </c>
      <c r="K48" s="184">
        <v>750</v>
      </c>
      <c r="L48" s="184">
        <v>2000</v>
      </c>
      <c r="M48" s="184">
        <v>550</v>
      </c>
      <c r="N48" s="184">
        <v>3000</v>
      </c>
      <c r="O48" s="184">
        <v>2000</v>
      </c>
      <c r="P48"/>
      <c r="Q48" s="82"/>
      <c r="R48" s="30"/>
    </row>
    <row r="49" spans="1:18" x14ac:dyDescent="0.2">
      <c r="A49" s="110">
        <v>4</v>
      </c>
      <c r="B49" s="40" t="s">
        <v>76</v>
      </c>
      <c r="C49" s="30">
        <f t="shared" si="6"/>
        <v>4624.9666666666672</v>
      </c>
      <c r="D49" s="185">
        <f t="shared" si="7"/>
        <v>13075.033333333333</v>
      </c>
      <c r="E49" s="184">
        <v>375</v>
      </c>
      <c r="F49" s="184">
        <v>1750</v>
      </c>
      <c r="G49" s="184">
        <v>1133.3333333333333</v>
      </c>
      <c r="H49" s="184">
        <v>3000</v>
      </c>
      <c r="I49" s="184">
        <v>650</v>
      </c>
      <c r="J49" s="184">
        <v>800</v>
      </c>
      <c r="K49" s="184">
        <v>2750</v>
      </c>
      <c r="L49" s="184">
        <v>516.70000000000005</v>
      </c>
      <c r="M49" s="184">
        <v>900</v>
      </c>
      <c r="N49" s="184">
        <v>600</v>
      </c>
      <c r="O49" s="184">
        <v>600</v>
      </c>
      <c r="Q49" s="82"/>
    </row>
    <row r="50" spans="1:18" x14ac:dyDescent="0.2">
      <c r="A50" s="110">
        <v>5</v>
      </c>
      <c r="B50" s="40" t="s">
        <v>73</v>
      </c>
      <c r="C50" s="30">
        <f t="shared" si="6"/>
        <v>4874.9666666666672</v>
      </c>
      <c r="D50" s="185">
        <f t="shared" si="7"/>
        <v>12825.033333333333</v>
      </c>
      <c r="E50" s="184">
        <v>1000</v>
      </c>
      <c r="F50" s="184">
        <v>900</v>
      </c>
      <c r="G50" s="184">
        <v>1133.3333333333333</v>
      </c>
      <c r="H50" s="184">
        <v>900</v>
      </c>
      <c r="I50" s="184">
        <v>2000</v>
      </c>
      <c r="J50" s="184">
        <v>550</v>
      </c>
      <c r="K50" s="184">
        <v>375</v>
      </c>
      <c r="L50" s="184">
        <v>516.70000000000005</v>
      </c>
      <c r="M50" s="184">
        <v>2250</v>
      </c>
      <c r="N50" s="184">
        <v>2250</v>
      </c>
      <c r="O50" s="184">
        <v>950</v>
      </c>
      <c r="Q50" s="82"/>
    </row>
    <row r="51" spans="1:18" x14ac:dyDescent="0.2">
      <c r="A51" s="110">
        <v>6</v>
      </c>
      <c r="B51" s="40" t="s">
        <v>78</v>
      </c>
      <c r="C51" s="30">
        <f t="shared" si="6"/>
        <v>6265</v>
      </c>
      <c r="D51" s="185">
        <f t="shared" si="7"/>
        <v>11435</v>
      </c>
      <c r="E51" s="184">
        <v>0</v>
      </c>
      <c r="F51" s="184">
        <v>610</v>
      </c>
      <c r="G51" s="184">
        <v>450</v>
      </c>
      <c r="H51" s="184">
        <v>2000</v>
      </c>
      <c r="I51" s="184">
        <v>475</v>
      </c>
      <c r="J51" s="184">
        <v>0</v>
      </c>
      <c r="K51" s="184">
        <v>2750</v>
      </c>
      <c r="L51" s="184">
        <v>1250</v>
      </c>
      <c r="M51" s="184">
        <v>2250</v>
      </c>
      <c r="N51" s="184">
        <v>900</v>
      </c>
      <c r="O51" s="184">
        <v>750</v>
      </c>
      <c r="P51" s="10"/>
      <c r="Q51" s="82"/>
      <c r="R51" s="10"/>
    </row>
    <row r="52" spans="1:18" x14ac:dyDescent="0.2">
      <c r="A52" s="110">
        <v>8</v>
      </c>
      <c r="B52" s="40" t="s">
        <v>81</v>
      </c>
      <c r="C52" s="30">
        <f t="shared" si="6"/>
        <v>6750</v>
      </c>
      <c r="D52" s="185">
        <f t="shared" si="7"/>
        <v>10950</v>
      </c>
      <c r="E52" s="184">
        <v>850</v>
      </c>
      <c r="F52" s="184">
        <v>275</v>
      </c>
      <c r="G52" s="184">
        <v>450</v>
      </c>
      <c r="H52" s="184">
        <v>400</v>
      </c>
      <c r="I52" s="184">
        <v>475</v>
      </c>
      <c r="J52" s="184">
        <v>2250</v>
      </c>
      <c r="K52" s="184">
        <v>1250</v>
      </c>
      <c r="L52" s="184">
        <v>2750</v>
      </c>
      <c r="M52" s="184">
        <v>550</v>
      </c>
      <c r="N52" s="184">
        <v>750</v>
      </c>
      <c r="O52" s="184">
        <v>950</v>
      </c>
      <c r="Q52" s="82"/>
      <c r="R52" s="30"/>
    </row>
    <row r="53" spans="1:18" x14ac:dyDescent="0.2">
      <c r="A53" s="110">
        <v>7</v>
      </c>
      <c r="B53" s="40" t="s">
        <v>165</v>
      </c>
      <c r="C53" s="30">
        <f t="shared" si="6"/>
        <v>7375</v>
      </c>
      <c r="D53" s="185">
        <f t="shared" si="7"/>
        <v>10325</v>
      </c>
      <c r="E53" s="184">
        <v>2000</v>
      </c>
      <c r="F53" s="184">
        <v>1000</v>
      </c>
      <c r="G53" s="184">
        <v>600</v>
      </c>
      <c r="H53" s="184">
        <v>2000</v>
      </c>
      <c r="I53" s="184">
        <v>400</v>
      </c>
      <c r="J53" s="184">
        <v>800</v>
      </c>
      <c r="K53" s="184">
        <v>375</v>
      </c>
      <c r="L53" s="184">
        <v>2750</v>
      </c>
      <c r="M53" s="184">
        <v>400</v>
      </c>
      <c r="N53" s="184">
        <v>0</v>
      </c>
      <c r="O53" s="184">
        <v>0</v>
      </c>
      <c r="Q53" s="82"/>
    </row>
    <row r="54" spans="1:18" x14ac:dyDescent="0.2">
      <c r="A54" s="110">
        <v>9</v>
      </c>
      <c r="B54" s="177" t="s">
        <v>77</v>
      </c>
      <c r="C54" s="30">
        <f t="shared" si="6"/>
        <v>7400</v>
      </c>
      <c r="D54" s="185">
        <f t="shared" si="7"/>
        <v>10300</v>
      </c>
      <c r="E54" s="184">
        <v>600</v>
      </c>
      <c r="F54" s="184">
        <v>2500</v>
      </c>
      <c r="G54" s="184">
        <v>2500</v>
      </c>
      <c r="H54" s="184">
        <v>0</v>
      </c>
      <c r="I54" s="184">
        <v>0</v>
      </c>
      <c r="J54" s="184">
        <v>1250</v>
      </c>
      <c r="K54" s="184">
        <v>1250</v>
      </c>
      <c r="L54" s="184">
        <v>700</v>
      </c>
      <c r="M54" s="184">
        <v>0</v>
      </c>
      <c r="N54" s="184">
        <v>0</v>
      </c>
      <c r="O54" s="184">
        <v>1500</v>
      </c>
      <c r="Q54" s="82"/>
    </row>
    <row r="55" spans="1:18" x14ac:dyDescent="0.2">
      <c r="A55" s="110">
        <v>11</v>
      </c>
      <c r="B55" s="40" t="s">
        <v>82</v>
      </c>
      <c r="C55" s="30">
        <f t="shared" si="6"/>
        <v>8756.6666666666679</v>
      </c>
      <c r="D55" s="185">
        <f t="shared" si="7"/>
        <v>8943.3333333333321</v>
      </c>
      <c r="E55" s="184">
        <v>300</v>
      </c>
      <c r="F55" s="184">
        <v>610</v>
      </c>
      <c r="G55" s="184">
        <v>1133.3333333333333</v>
      </c>
      <c r="H55" s="184">
        <v>350</v>
      </c>
      <c r="I55" s="184">
        <v>950</v>
      </c>
      <c r="J55" s="182">
        <v>800</v>
      </c>
      <c r="K55" s="182">
        <v>475</v>
      </c>
      <c r="L55" s="182">
        <v>375</v>
      </c>
      <c r="M55" s="182">
        <v>3000</v>
      </c>
      <c r="N55" s="182">
        <v>450</v>
      </c>
      <c r="O55" s="182">
        <v>500</v>
      </c>
      <c r="Q55" s="82"/>
    </row>
    <row r="56" spans="1:18" x14ac:dyDescent="0.2">
      <c r="A56" s="110">
        <v>10</v>
      </c>
      <c r="B56" s="40" t="s">
        <v>74</v>
      </c>
      <c r="C56" s="30">
        <f t="shared" si="6"/>
        <v>8962.5</v>
      </c>
      <c r="D56" s="185">
        <f t="shared" si="7"/>
        <v>8737.5</v>
      </c>
      <c r="E56" s="184">
        <v>450</v>
      </c>
      <c r="F56" s="184">
        <v>375</v>
      </c>
      <c r="G56" s="184">
        <v>300</v>
      </c>
      <c r="H56" s="184">
        <v>562.5</v>
      </c>
      <c r="I56" s="184">
        <v>800</v>
      </c>
      <c r="J56" s="184">
        <v>3000</v>
      </c>
      <c r="K56" s="184">
        <v>750</v>
      </c>
      <c r="L56" s="184">
        <v>850</v>
      </c>
      <c r="M56" s="184">
        <v>900</v>
      </c>
      <c r="N56" s="184">
        <v>750</v>
      </c>
      <c r="O56" s="184">
        <v>0</v>
      </c>
      <c r="Q56" s="82"/>
    </row>
    <row r="57" spans="1:18" x14ac:dyDescent="0.2">
      <c r="A57" s="110">
        <v>12</v>
      </c>
      <c r="B57" s="40" t="s">
        <v>75</v>
      </c>
      <c r="C57" s="30">
        <f t="shared" si="6"/>
        <v>9025</v>
      </c>
      <c r="D57" s="185">
        <f t="shared" si="7"/>
        <v>8675</v>
      </c>
      <c r="E57" s="184">
        <v>375</v>
      </c>
      <c r="F57" s="184">
        <v>275</v>
      </c>
      <c r="G57" s="184">
        <v>2000</v>
      </c>
      <c r="H57" s="184">
        <v>900</v>
      </c>
      <c r="I57" s="195">
        <v>650</v>
      </c>
      <c r="J57" s="184">
        <v>550</v>
      </c>
      <c r="K57" s="184">
        <v>475</v>
      </c>
      <c r="L57" s="184">
        <v>0</v>
      </c>
      <c r="M57" s="184">
        <v>1500</v>
      </c>
      <c r="N57" s="184">
        <v>1500</v>
      </c>
      <c r="O57" s="184">
        <v>450</v>
      </c>
      <c r="Q57" s="82"/>
    </row>
    <row r="58" spans="1:18" x14ac:dyDescent="0.2">
      <c r="A58" s="110">
        <v>13</v>
      </c>
      <c r="B58" s="177" t="s">
        <v>157</v>
      </c>
      <c r="C58" s="30">
        <f t="shared" si="6"/>
        <v>9890</v>
      </c>
      <c r="D58" s="185">
        <f t="shared" si="7"/>
        <v>7810</v>
      </c>
      <c r="E58" s="184">
        <v>600</v>
      </c>
      <c r="F58" s="184">
        <v>610</v>
      </c>
      <c r="G58" s="184">
        <v>450</v>
      </c>
      <c r="H58" s="184">
        <v>2000</v>
      </c>
      <c r="I58" s="184">
        <v>950</v>
      </c>
      <c r="J58" s="184">
        <v>1250</v>
      </c>
      <c r="K58" s="184">
        <v>750</v>
      </c>
      <c r="L58" s="184">
        <v>300</v>
      </c>
      <c r="M58" s="184">
        <v>400</v>
      </c>
      <c r="N58" s="184">
        <v>500</v>
      </c>
      <c r="O58" s="184">
        <v>0</v>
      </c>
      <c r="Q58" s="82"/>
      <c r="R58" s="30"/>
    </row>
    <row r="59" spans="1:18" x14ac:dyDescent="0.2">
      <c r="A59" s="110">
        <v>15</v>
      </c>
      <c r="B59" s="40" t="s">
        <v>79</v>
      </c>
      <c r="C59" s="30">
        <f t="shared" si="6"/>
        <v>12487.5</v>
      </c>
      <c r="D59" s="185">
        <f t="shared" si="7"/>
        <v>5212.5</v>
      </c>
      <c r="E59" s="184">
        <v>600</v>
      </c>
      <c r="F59" s="184">
        <v>375</v>
      </c>
      <c r="G59" s="184">
        <v>250</v>
      </c>
      <c r="H59" s="184">
        <v>562.5</v>
      </c>
      <c r="I59" s="184">
        <v>0</v>
      </c>
      <c r="J59" s="184">
        <v>0</v>
      </c>
      <c r="K59" s="184">
        <v>250</v>
      </c>
      <c r="L59" s="184">
        <v>375</v>
      </c>
      <c r="M59" s="184">
        <v>300</v>
      </c>
      <c r="N59" s="184">
        <v>0</v>
      </c>
      <c r="O59" s="184">
        <v>2500</v>
      </c>
      <c r="Q59" s="82"/>
      <c r="R59" s="30"/>
    </row>
    <row r="60" spans="1:18" x14ac:dyDescent="0.2">
      <c r="A60" s="110">
        <v>14</v>
      </c>
      <c r="B60" s="40" t="s">
        <v>80</v>
      </c>
      <c r="C60" s="30">
        <f t="shared" si="6"/>
        <v>13710.8</v>
      </c>
      <c r="D60" s="185">
        <f t="shared" si="7"/>
        <v>3989.2</v>
      </c>
      <c r="E60" s="184">
        <v>850</v>
      </c>
      <c r="F60" s="184">
        <v>610</v>
      </c>
      <c r="G60" s="184">
        <v>350</v>
      </c>
      <c r="H60" s="184">
        <v>562.5</v>
      </c>
      <c r="I60" s="184">
        <v>0</v>
      </c>
      <c r="J60" s="184">
        <v>0</v>
      </c>
      <c r="K60" s="184">
        <v>300</v>
      </c>
      <c r="L60" s="184">
        <v>516.70000000000005</v>
      </c>
      <c r="M60" s="184">
        <v>400</v>
      </c>
      <c r="N60" s="184">
        <v>0</v>
      </c>
      <c r="O60" s="184">
        <v>400</v>
      </c>
      <c r="Q60" s="82"/>
    </row>
    <row r="61" spans="1:18" x14ac:dyDescent="0.2">
      <c r="A61" s="30">
        <v>16</v>
      </c>
      <c r="B61" s="40" t="s">
        <v>129</v>
      </c>
      <c r="C61" s="30">
        <f t="shared" ref="C61" si="8">$D$46-D61</f>
        <v>17700</v>
      </c>
      <c r="D61" s="185">
        <f t="shared" ref="D61" si="9">SUM(E61:O61)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Q61" s="82"/>
    </row>
    <row r="62" spans="1:18" x14ac:dyDescent="0.2">
      <c r="A62"/>
      <c r="D62"/>
      <c r="H62" s="182"/>
      <c r="I62" s="182"/>
      <c r="J62" s="182"/>
      <c r="K62" s="182"/>
      <c r="L62" s="182"/>
      <c r="M62" s="182"/>
      <c r="N62" s="182"/>
      <c r="O62" s="182"/>
      <c r="R62" s="30"/>
    </row>
    <row r="63" spans="1:18" x14ac:dyDescent="0.2">
      <c r="A63"/>
      <c r="D63"/>
      <c r="H63"/>
      <c r="I63"/>
      <c r="J63"/>
      <c r="K63"/>
      <c r="L63"/>
      <c r="M63"/>
      <c r="N63"/>
      <c r="O63"/>
      <c r="R63" s="30"/>
    </row>
    <row r="64" spans="1:18" x14ac:dyDescent="0.2">
      <c r="A64"/>
      <c r="D64"/>
      <c r="H64"/>
      <c r="I64"/>
      <c r="J64"/>
      <c r="K64"/>
      <c r="L64"/>
      <c r="M64"/>
      <c r="N64"/>
      <c r="O64"/>
      <c r="R64" s="30"/>
    </row>
    <row r="65" spans="1:18" x14ac:dyDescent="0.2">
      <c r="A65"/>
      <c r="D65"/>
      <c r="H65"/>
      <c r="I65"/>
      <c r="J65"/>
      <c r="K65"/>
      <c r="L65"/>
      <c r="M65"/>
      <c r="N65"/>
      <c r="O65"/>
      <c r="R65" s="30"/>
    </row>
    <row r="66" spans="1:18" x14ac:dyDescent="0.2">
      <c r="A66"/>
      <c r="D66"/>
      <c r="H66"/>
      <c r="I66"/>
      <c r="J66"/>
      <c r="K66"/>
      <c r="L66"/>
      <c r="M66"/>
      <c r="N66"/>
      <c r="O66"/>
      <c r="R66" s="30"/>
    </row>
    <row r="67" spans="1:18" x14ac:dyDescent="0.2">
      <c r="A67"/>
      <c r="D67"/>
      <c r="H67"/>
      <c r="I67"/>
      <c r="J67"/>
      <c r="K67"/>
      <c r="L67"/>
      <c r="M67"/>
      <c r="N67"/>
      <c r="O67"/>
      <c r="R67" s="30"/>
    </row>
    <row r="68" spans="1:18" x14ac:dyDescent="0.2">
      <c r="A68"/>
      <c r="D68"/>
      <c r="H68"/>
      <c r="I68"/>
      <c r="J68"/>
      <c r="K68"/>
      <c r="L68"/>
      <c r="M68"/>
      <c r="N68"/>
      <c r="O68"/>
      <c r="R68" s="30"/>
    </row>
    <row r="69" spans="1:18" x14ac:dyDescent="0.2">
      <c r="A69"/>
      <c r="D69"/>
      <c r="H69"/>
      <c r="I69"/>
      <c r="J69"/>
      <c r="K69"/>
      <c r="L69"/>
      <c r="M69"/>
      <c r="N69"/>
      <c r="O69"/>
      <c r="R69" s="30"/>
    </row>
    <row r="70" spans="1:18" x14ac:dyDescent="0.2">
      <c r="A70"/>
      <c r="D70"/>
      <c r="H70"/>
      <c r="I70"/>
      <c r="J70"/>
      <c r="K70"/>
      <c r="L70"/>
      <c r="M70"/>
      <c r="N70"/>
      <c r="O70"/>
      <c r="R70" s="30"/>
    </row>
    <row r="71" spans="1:18" x14ac:dyDescent="0.2">
      <c r="A71"/>
      <c r="D71"/>
      <c r="H71"/>
      <c r="I71"/>
      <c r="J71"/>
      <c r="K71"/>
      <c r="L71"/>
      <c r="M71"/>
      <c r="N71"/>
      <c r="O71"/>
      <c r="R71" s="30"/>
    </row>
    <row r="72" spans="1:18" x14ac:dyDescent="0.2">
      <c r="A72"/>
      <c r="D72"/>
      <c r="H72"/>
      <c r="I72"/>
      <c r="J72"/>
      <c r="K72"/>
      <c r="L72"/>
      <c r="M72"/>
      <c r="N72"/>
      <c r="O72"/>
      <c r="R72" s="30"/>
    </row>
    <row r="73" spans="1:18" x14ac:dyDescent="0.2">
      <c r="A73"/>
      <c r="D73"/>
      <c r="H73"/>
      <c r="I73"/>
      <c r="J73"/>
      <c r="K73"/>
      <c r="L73"/>
      <c r="M73"/>
      <c r="N73"/>
      <c r="O73"/>
      <c r="Q73" s="30"/>
      <c r="R73" s="30"/>
    </row>
    <row r="76" spans="1:18" s="10" customFormat="1" hidden="1" x14ac:dyDescent="0.2">
      <c r="D76" s="10" t="s">
        <v>70</v>
      </c>
      <c r="E76" s="183" t="s">
        <v>84</v>
      </c>
      <c r="F76" s="183">
        <v>1</v>
      </c>
      <c r="G76" s="183">
        <v>2</v>
      </c>
      <c r="H76" s="10">
        <v>3</v>
      </c>
      <c r="I76" s="10">
        <v>4</v>
      </c>
    </row>
    <row r="77" spans="1:18" hidden="1" x14ac:dyDescent="0.2"/>
    <row r="78" spans="1:18" hidden="1" x14ac:dyDescent="0.2">
      <c r="B78" t="s">
        <v>17</v>
      </c>
      <c r="D78" s="30">
        <f t="shared" ref="D78:D93" si="10">SUM(E78:I78)</f>
        <v>0</v>
      </c>
    </row>
    <row r="79" spans="1:18" hidden="1" x14ac:dyDescent="0.2">
      <c r="B79" t="s">
        <v>85</v>
      </c>
      <c r="D79" s="30">
        <f t="shared" si="10"/>
        <v>0</v>
      </c>
    </row>
    <row r="80" spans="1:18" hidden="1" x14ac:dyDescent="0.2">
      <c r="B80" t="s">
        <v>86</v>
      </c>
      <c r="D80" s="30">
        <f t="shared" si="10"/>
        <v>0</v>
      </c>
    </row>
    <row r="81" spans="2:4" hidden="1" x14ac:dyDescent="0.2">
      <c r="B81" t="s">
        <v>87</v>
      </c>
      <c r="D81" s="30">
        <f t="shared" si="10"/>
        <v>0</v>
      </c>
    </row>
    <row r="82" spans="2:4" hidden="1" x14ac:dyDescent="0.2">
      <c r="B82" t="s">
        <v>88</v>
      </c>
      <c r="D82" s="30">
        <f t="shared" si="10"/>
        <v>0</v>
      </c>
    </row>
    <row r="83" spans="2:4" hidden="1" x14ac:dyDescent="0.2">
      <c r="B83" t="s">
        <v>28</v>
      </c>
      <c r="D83" s="30">
        <f t="shared" si="10"/>
        <v>0</v>
      </c>
    </row>
    <row r="84" spans="2:4" hidden="1" x14ac:dyDescent="0.2">
      <c r="B84" t="s">
        <v>22</v>
      </c>
      <c r="D84" s="30">
        <f t="shared" si="10"/>
        <v>0</v>
      </c>
    </row>
    <row r="85" spans="2:4" hidden="1" x14ac:dyDescent="0.2">
      <c r="B85" t="s">
        <v>23</v>
      </c>
      <c r="D85" s="30">
        <f t="shared" si="10"/>
        <v>0</v>
      </c>
    </row>
    <row r="86" spans="2:4" hidden="1" x14ac:dyDescent="0.2">
      <c r="B86" t="s">
        <v>89</v>
      </c>
      <c r="D86" s="30">
        <f t="shared" si="10"/>
        <v>0</v>
      </c>
    </row>
    <row r="87" spans="2:4" hidden="1" x14ac:dyDescent="0.2">
      <c r="B87" t="s">
        <v>90</v>
      </c>
      <c r="D87" s="30">
        <f t="shared" si="10"/>
        <v>0</v>
      </c>
    </row>
    <row r="88" spans="2:4" hidden="1" x14ac:dyDescent="0.2">
      <c r="B88" t="s">
        <v>91</v>
      </c>
      <c r="D88" s="30">
        <f t="shared" si="10"/>
        <v>0</v>
      </c>
    </row>
    <row r="89" spans="2:4" hidden="1" x14ac:dyDescent="0.2">
      <c r="B89" t="s">
        <v>92</v>
      </c>
      <c r="D89" s="30">
        <f t="shared" si="10"/>
        <v>0</v>
      </c>
    </row>
    <row r="90" spans="2:4" hidden="1" x14ac:dyDescent="0.2">
      <c r="B90" t="s">
        <v>93</v>
      </c>
      <c r="D90" s="30">
        <f t="shared" si="10"/>
        <v>0</v>
      </c>
    </row>
    <row r="91" spans="2:4" hidden="1" x14ac:dyDescent="0.2">
      <c r="B91" t="s">
        <v>19</v>
      </c>
      <c r="D91" s="30">
        <f t="shared" si="10"/>
        <v>0</v>
      </c>
    </row>
    <row r="92" spans="2:4" hidden="1" x14ac:dyDescent="0.2">
      <c r="B92" t="s">
        <v>20</v>
      </c>
      <c r="D92" s="30">
        <f t="shared" si="10"/>
        <v>0</v>
      </c>
    </row>
    <row r="93" spans="2:4" hidden="1" x14ac:dyDescent="0.2">
      <c r="B93" t="s">
        <v>21</v>
      </c>
      <c r="D93" s="30">
        <f t="shared" si="10"/>
        <v>0</v>
      </c>
    </row>
    <row r="99" spans="1:9" x14ac:dyDescent="0.2">
      <c r="A99"/>
      <c r="D99"/>
      <c r="H99"/>
      <c r="I99"/>
    </row>
    <row r="100" spans="1:9" x14ac:dyDescent="0.2">
      <c r="A100"/>
      <c r="D100"/>
      <c r="H100"/>
      <c r="I100"/>
    </row>
    <row r="101" spans="1:9" x14ac:dyDescent="0.2">
      <c r="A101"/>
      <c r="D101"/>
      <c r="H101"/>
      <c r="I101"/>
    </row>
    <row r="102" spans="1:9" x14ac:dyDescent="0.2">
      <c r="A102"/>
      <c r="D102"/>
      <c r="H102"/>
      <c r="I102"/>
    </row>
    <row r="103" spans="1:9" x14ac:dyDescent="0.2">
      <c r="A103"/>
      <c r="D103"/>
      <c r="H103"/>
      <c r="I103"/>
    </row>
    <row r="104" spans="1:9" x14ac:dyDescent="0.2">
      <c r="A104"/>
      <c r="D104"/>
      <c r="H104"/>
      <c r="I104"/>
    </row>
    <row r="105" spans="1:9" x14ac:dyDescent="0.2">
      <c r="A105"/>
      <c r="D105"/>
      <c r="H105"/>
      <c r="I105"/>
    </row>
    <row r="106" spans="1:9" x14ac:dyDescent="0.2">
      <c r="A106"/>
      <c r="D106"/>
      <c r="H106"/>
      <c r="I106"/>
    </row>
    <row r="107" spans="1:9" x14ac:dyDescent="0.2">
      <c r="A107"/>
      <c r="D107"/>
      <c r="H107"/>
      <c r="I107"/>
    </row>
    <row r="108" spans="1:9" x14ac:dyDescent="0.2">
      <c r="A108"/>
      <c r="D108"/>
      <c r="H108"/>
      <c r="I108"/>
    </row>
    <row r="109" spans="1:9" x14ac:dyDescent="0.2">
      <c r="A109"/>
      <c r="D109"/>
      <c r="H109"/>
      <c r="I109"/>
    </row>
    <row r="110" spans="1:9" x14ac:dyDescent="0.2">
      <c r="A110"/>
      <c r="D110"/>
      <c r="H110"/>
      <c r="I110"/>
    </row>
    <row r="111" spans="1:9" x14ac:dyDescent="0.2">
      <c r="A111"/>
      <c r="D111"/>
      <c r="H111"/>
      <c r="I111"/>
    </row>
    <row r="112" spans="1:9" x14ac:dyDescent="0.2">
      <c r="A112"/>
      <c r="D112"/>
      <c r="H112"/>
      <c r="I112"/>
    </row>
    <row r="113" spans="3:15" customFormat="1" x14ac:dyDescent="0.2">
      <c r="C113" s="30"/>
      <c r="E113" s="182"/>
      <c r="F113" s="182"/>
      <c r="G113" s="182"/>
      <c r="J113" s="30"/>
      <c r="K113" s="30"/>
      <c r="L113" s="30"/>
      <c r="M113" s="30"/>
      <c r="N113" s="30"/>
      <c r="O113" s="30"/>
    </row>
    <row r="114" spans="3:15" customFormat="1" x14ac:dyDescent="0.2">
      <c r="C114" s="30"/>
      <c r="E114" s="182"/>
      <c r="F114" s="182"/>
      <c r="G114" s="182"/>
      <c r="J114" s="30"/>
      <c r="K114" s="30"/>
      <c r="L114" s="30"/>
      <c r="M114" s="30"/>
      <c r="N114" s="30"/>
      <c r="O114" s="30"/>
    </row>
  </sheetData>
  <sortState xmlns:xlrd2="http://schemas.microsoft.com/office/spreadsheetml/2017/richdata2" ref="A3:R16">
    <sortCondition descending="1" ref="D3:D16"/>
    <sortCondition ref="B3:B16"/>
  </sortState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  <drawing r:id="rId1"/>
  <webPublishItems count="1">
    <webPublishItem id="97" divId="Hackers_97" sourceType="sheet" destinationFile="C:\Users\acrsg\OneDrive\HGL\2023_EC\web\Hacker League Stats\Hacker_Cup_Standings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07"/>
  <sheetViews>
    <sheetView workbookViewId="0"/>
  </sheetViews>
  <sheetFormatPr defaultRowHeight="14.25" x14ac:dyDescent="0.2"/>
  <cols>
    <col min="1" max="1" width="18.28515625" style="120" bestFit="1" customWidth="1"/>
    <col min="2" max="2" width="12.5703125" style="111" hidden="1" customWidth="1"/>
    <col min="3" max="3" width="7.85546875" style="130" bestFit="1" customWidth="1"/>
    <col min="4" max="4" width="7.5703125" bestFit="1" customWidth="1"/>
    <col min="5" max="18" width="4.5703125" customWidth="1"/>
    <col min="19" max="19" width="2.140625" customWidth="1"/>
    <col min="20" max="24" width="5.28515625" style="30" customWidth="1"/>
    <col min="25" max="25" width="5" style="44" customWidth="1"/>
    <col min="26" max="33" width="9.140625" style="45" hidden="1" customWidth="1"/>
    <col min="34" max="35" width="1.42578125" style="45" customWidth="1"/>
    <col min="36" max="36" width="5.5703125" style="45" customWidth="1"/>
    <col min="37" max="37" width="9.5703125" style="45" customWidth="1"/>
    <col min="38" max="38" width="9.140625" style="45"/>
    <col min="39" max="39" width="4.42578125" style="210" customWidth="1"/>
  </cols>
  <sheetData>
    <row r="1" spans="1:39" ht="15" x14ac:dyDescent="0.25">
      <c r="A1" s="119"/>
      <c r="C1" s="121" t="s">
        <v>94</v>
      </c>
      <c r="D1" s="279">
        <v>2023</v>
      </c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56"/>
      <c r="T1" s="279">
        <v>2022</v>
      </c>
      <c r="U1" s="279"/>
      <c r="V1" s="279"/>
      <c r="W1" s="279"/>
      <c r="X1" s="279"/>
      <c r="Y1" s="279"/>
      <c r="Z1" s="53"/>
      <c r="AA1" s="53"/>
      <c r="AB1" s="53"/>
      <c r="AC1" s="53"/>
      <c r="AD1" s="53"/>
      <c r="AE1" s="53"/>
      <c r="AF1" s="53"/>
      <c r="AG1" s="53"/>
      <c r="AH1" s="47"/>
      <c r="AI1" s="47"/>
      <c r="AJ1" s="53"/>
      <c r="AK1" s="53"/>
      <c r="AL1" s="53" t="s">
        <v>14</v>
      </c>
    </row>
    <row r="2" spans="1:39" ht="15" x14ac:dyDescent="0.25">
      <c r="A2" s="119"/>
      <c r="C2" s="121" t="s">
        <v>95</v>
      </c>
      <c r="D2" s="46">
        <v>15</v>
      </c>
      <c r="E2" s="46">
        <v>14</v>
      </c>
      <c r="F2" s="46">
        <v>13</v>
      </c>
      <c r="G2" s="46">
        <v>12</v>
      </c>
      <c r="H2" s="46">
        <v>11</v>
      </c>
      <c r="I2" s="46">
        <v>10</v>
      </c>
      <c r="J2" s="46">
        <v>9</v>
      </c>
      <c r="K2" s="46">
        <v>8</v>
      </c>
      <c r="L2" s="46">
        <v>7</v>
      </c>
      <c r="M2" s="46">
        <v>6</v>
      </c>
      <c r="N2" s="46">
        <v>5</v>
      </c>
      <c r="O2" s="46">
        <v>4</v>
      </c>
      <c r="P2" s="46">
        <v>3</v>
      </c>
      <c r="Q2" s="46">
        <v>2</v>
      </c>
      <c r="R2" s="46">
        <v>1</v>
      </c>
      <c r="S2" s="47"/>
      <c r="T2" s="57">
        <v>15</v>
      </c>
      <c r="U2" s="58">
        <v>14</v>
      </c>
      <c r="V2" s="58">
        <v>13</v>
      </c>
      <c r="W2" s="58">
        <v>12</v>
      </c>
      <c r="X2" s="58">
        <v>11</v>
      </c>
      <c r="Y2" s="61">
        <v>10</v>
      </c>
      <c r="Z2" s="53"/>
      <c r="AA2" s="53"/>
      <c r="AB2" s="53"/>
      <c r="AC2" s="53"/>
      <c r="AD2" s="53"/>
      <c r="AE2" s="53"/>
      <c r="AF2" s="53"/>
      <c r="AG2" s="53"/>
      <c r="AH2" s="47"/>
      <c r="AI2" s="47"/>
      <c r="AJ2" s="53" t="s">
        <v>37</v>
      </c>
      <c r="AK2" s="53" t="s">
        <v>55</v>
      </c>
      <c r="AL2" s="53" t="s">
        <v>96</v>
      </c>
    </row>
    <row r="3" spans="1:39" x14ac:dyDescent="0.2">
      <c r="A3" s="209" t="s">
        <v>97</v>
      </c>
      <c r="C3" s="12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192"/>
      <c r="T3" s="59"/>
      <c r="U3" s="58"/>
      <c r="V3" s="58"/>
      <c r="W3" s="58"/>
      <c r="X3" s="58"/>
      <c r="Y3" s="62"/>
      <c r="Z3" s="47"/>
      <c r="AA3" s="47"/>
      <c r="AB3" s="47"/>
      <c r="AC3" s="47"/>
      <c r="AD3" s="47"/>
      <c r="AE3" s="47"/>
      <c r="AF3" s="47"/>
      <c r="AG3" s="47"/>
      <c r="AH3" s="50"/>
      <c r="AI3" s="50"/>
      <c r="AJ3" s="50"/>
      <c r="AK3" s="50"/>
      <c r="AL3" s="50"/>
    </row>
    <row r="4" spans="1:39" ht="15" x14ac:dyDescent="0.25">
      <c r="A4" s="123" t="str">
        <f>Linton!A1</f>
        <v>Andy Linton</v>
      </c>
      <c r="B4" s="133" t="s">
        <v>59</v>
      </c>
      <c r="C4" s="280">
        <f>MIN(AL5,25)</f>
        <v>4</v>
      </c>
      <c r="D4" s="48">
        <f ca="1">INDIRECT(CONCATENATE(B4,"!CL22"))</f>
        <v>8</v>
      </c>
      <c r="E4" s="48">
        <f ca="1">INDIRECT(CONCATENATE(B4,"!CF22"))</f>
        <v>3</v>
      </c>
      <c r="F4" s="48">
        <f ca="1">INDIRECT(CONCATENATE(B4,"!BZ22"))</f>
        <v>7</v>
      </c>
      <c r="G4" s="48">
        <f ca="1">INDIRECT(CONCATENATE(B4,"!BT22"))</f>
        <v>4</v>
      </c>
      <c r="H4" s="48">
        <f ca="1">INDIRECT(CONCATENATE(B4,"!BN22"))</f>
        <v>7</v>
      </c>
      <c r="I4" s="48">
        <f ca="1">INDIRECT(CONCATENATE(B4,"!BH22"))</f>
        <v>3</v>
      </c>
      <c r="J4" s="48">
        <f ca="1">INDIRECT(CONCATENATE(B4,"!BB22"))</f>
        <v>5</v>
      </c>
      <c r="K4" s="48">
        <f ca="1">INDIRECT(CONCATENATE(B4,"!AV22"))</f>
        <v>10</v>
      </c>
      <c r="L4" s="48">
        <f ca="1">INDIRECT(CONCATENATE(B4,"!AP22"))</f>
        <v>13</v>
      </c>
      <c r="M4" s="48">
        <f ca="1">INDIRECT(CONCATENATE(B4,"!AJ22"))</f>
        <v>8</v>
      </c>
      <c r="N4" s="48">
        <f ca="1">INDIRECT(CONCATENATE(B4,"!AD22"))</f>
        <v>6</v>
      </c>
      <c r="O4" s="48">
        <f ca="1">INDIRECT(CONCATENATE(B4,"!X22"))</f>
        <v>8</v>
      </c>
      <c r="P4" s="48">
        <f ca="1">INDIRECT(CONCATENATE(B4,"!R22"))</f>
        <v>8</v>
      </c>
      <c r="Q4" s="48">
        <f ca="1">INDIRECT(CONCATENATE(B4,"!L22"))</f>
        <v>11</v>
      </c>
      <c r="R4" s="48">
        <f ca="1">INDIRECT(CONCATENATE(B4,"!F22"))</f>
        <v>8</v>
      </c>
      <c r="S4" s="48"/>
      <c r="T4" s="145">
        <v>5</v>
      </c>
      <c r="U4" s="145">
        <v>8</v>
      </c>
      <c r="V4" s="145">
        <v>7</v>
      </c>
      <c r="W4" s="145">
        <v>7</v>
      </c>
      <c r="X4" s="145">
        <v>3</v>
      </c>
      <c r="Y4" s="145">
        <v>1</v>
      </c>
      <c r="Z4" s="48"/>
      <c r="AA4" s="48"/>
      <c r="AB4" s="48"/>
      <c r="AC4" s="48"/>
      <c r="AD4" s="48"/>
      <c r="AE4" s="48"/>
      <c r="AF4" s="48"/>
      <c r="AG4" s="48"/>
      <c r="AH4" s="69"/>
      <c r="AI4" s="48"/>
      <c r="AJ4" s="48"/>
      <c r="AK4" s="70"/>
      <c r="AL4" s="71"/>
      <c r="AM4" s="210">
        <f t="shared" ref="AM4:AM21" ca="1" si="0">COUNT(C4:AI4)</f>
        <v>22</v>
      </c>
    </row>
    <row r="5" spans="1:39" ht="15" x14ac:dyDescent="0.25">
      <c r="A5" s="124"/>
      <c r="B5" s="134"/>
      <c r="C5" s="281"/>
      <c r="D5" s="49"/>
      <c r="E5" s="49">
        <v>3</v>
      </c>
      <c r="F5" s="49">
        <v>7</v>
      </c>
      <c r="G5" s="49">
        <v>4</v>
      </c>
      <c r="H5" s="49"/>
      <c r="I5" s="49">
        <v>3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145"/>
      <c r="U5" s="145"/>
      <c r="V5" s="145"/>
      <c r="W5" s="145"/>
      <c r="X5" s="145"/>
      <c r="Y5" s="145"/>
      <c r="Z5" s="63"/>
      <c r="AA5" s="63"/>
      <c r="AB5" s="63"/>
      <c r="AC5" s="63"/>
      <c r="AD5" s="63"/>
      <c r="AE5" s="63"/>
      <c r="AF5" s="63"/>
      <c r="AG5" s="63"/>
      <c r="AH5" s="63"/>
      <c r="AI5" s="49"/>
      <c r="AJ5" s="49">
        <f>SUM(C5:AI5)</f>
        <v>17</v>
      </c>
      <c r="AK5" s="72">
        <f>+AJ5/AM5</f>
        <v>4.25</v>
      </c>
      <c r="AL5" s="73">
        <f>ROUND(SUM(AK5),0)</f>
        <v>4</v>
      </c>
      <c r="AM5" s="210">
        <f t="shared" si="0"/>
        <v>4</v>
      </c>
    </row>
    <row r="6" spans="1:39" ht="15" x14ac:dyDescent="0.25">
      <c r="A6" s="125" t="str">
        <f>Mohsinger_B!A1</f>
        <v>Bette Mohsinger</v>
      </c>
      <c r="B6" s="133" t="s">
        <v>62</v>
      </c>
      <c r="C6" s="277">
        <f>MIN(AL7,25)</f>
        <v>13</v>
      </c>
      <c r="D6" s="47">
        <f ca="1">INDIRECT(CONCATENATE(B6,"!CL22"))</f>
        <v>12</v>
      </c>
      <c r="E6" s="47">
        <f ca="1">INDIRECT(CONCATENATE(B6,"!CF22"))</f>
        <v>17</v>
      </c>
      <c r="F6" s="47">
        <f ca="1">INDIRECT(CONCATENATE(B6,"!BZ22"))</f>
        <v>17</v>
      </c>
      <c r="G6" s="47">
        <f ca="1">INDIRECT(CONCATENATE(B6,"!BT22"))</f>
        <v>10</v>
      </c>
      <c r="H6" s="47"/>
      <c r="I6" s="47">
        <f ca="1">INDIRECT(CONCATENATE(B6,"!BH22"))</f>
        <v>16</v>
      </c>
      <c r="J6" s="47">
        <f ca="1">INDIRECT(CONCATENATE(B6,"!BB22"))</f>
        <v>15</v>
      </c>
      <c r="K6" s="47">
        <f ca="1">INDIRECT(CONCATENATE(B6,"!AV22"))</f>
        <v>16</v>
      </c>
      <c r="L6" s="47">
        <f ca="1">INDIRECT(CONCATENATE(B6,"!AP22"))</f>
        <v>19</v>
      </c>
      <c r="M6" s="47">
        <f ca="1">INDIRECT(CONCATENATE(B6,"!AJ22"))</f>
        <v>14</v>
      </c>
      <c r="N6" s="47">
        <f ca="1">INDIRECT(CONCATENATE(B6,"!AD22"))</f>
        <v>18</v>
      </c>
      <c r="O6" s="47">
        <f ca="1">INDIRECT(CONCATENATE(B6,"!X22"))</f>
        <v>17</v>
      </c>
      <c r="P6" s="47">
        <f ca="1">INDIRECT(CONCATENATE(B6,"!R22"))</f>
        <v>20</v>
      </c>
      <c r="Q6" s="47">
        <f ca="1">INDIRECT(CONCATENATE(B6,"!L22"))</f>
        <v>21</v>
      </c>
      <c r="R6" s="47">
        <f ca="1">INDIRECT(CONCATENATE(B6,"!F22"))</f>
        <v>19</v>
      </c>
      <c r="S6" s="47"/>
      <c r="T6" s="145">
        <v>16</v>
      </c>
      <c r="U6" s="145">
        <v>10</v>
      </c>
      <c r="V6" s="145">
        <v>11</v>
      </c>
      <c r="W6" s="145">
        <v>21</v>
      </c>
      <c r="X6" s="145">
        <v>14</v>
      </c>
      <c r="Y6" s="145">
        <v>18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54"/>
      <c r="AM6" s="210">
        <f t="shared" ca="1" si="0"/>
        <v>21</v>
      </c>
    </row>
    <row r="7" spans="1:39" ht="15" x14ac:dyDescent="0.25">
      <c r="A7" s="126"/>
      <c r="B7" s="135"/>
      <c r="C7" s="278"/>
      <c r="D7" s="50">
        <v>12</v>
      </c>
      <c r="E7" s="50"/>
      <c r="F7" s="50"/>
      <c r="G7" s="50">
        <v>10</v>
      </c>
      <c r="H7" s="50"/>
      <c r="I7" s="50">
        <v>16</v>
      </c>
      <c r="J7" s="50">
        <v>15</v>
      </c>
      <c r="K7" s="50"/>
      <c r="L7" s="50"/>
      <c r="M7" s="50"/>
      <c r="N7" s="50"/>
      <c r="O7" s="50"/>
      <c r="P7" s="50"/>
      <c r="Q7" s="50"/>
      <c r="R7" s="50"/>
      <c r="S7" s="50"/>
      <c r="T7" s="145"/>
      <c r="U7" s="145"/>
      <c r="V7" s="145"/>
      <c r="W7" s="145"/>
      <c r="X7" s="145"/>
      <c r="Y7" s="145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>
        <f>SUM(C7:AI7)</f>
        <v>53</v>
      </c>
      <c r="AK7" s="74">
        <f>+AJ7/AM7</f>
        <v>13.25</v>
      </c>
      <c r="AL7" s="75">
        <f>ROUND(SUM(AK7),0)</f>
        <v>13</v>
      </c>
      <c r="AM7" s="210">
        <f t="shared" si="0"/>
        <v>4</v>
      </c>
    </row>
    <row r="8" spans="1:39" ht="15" x14ac:dyDescent="0.25">
      <c r="A8" s="123" t="str">
        <f>Templeton!A1</f>
        <v>Bob Templeton</v>
      </c>
      <c r="B8" s="133" t="s">
        <v>66</v>
      </c>
      <c r="C8" s="280">
        <f>MIN(AL9,25)</f>
        <v>19</v>
      </c>
      <c r="D8" s="48">
        <f ca="1">INDIRECT(CONCATENATE(B8,"!CL22"))</f>
        <v>17</v>
      </c>
      <c r="E8" s="48">
        <f ca="1">INDIRECT(CONCATENATE(B8,"!CF22"))</f>
        <v>23</v>
      </c>
      <c r="F8" s="48">
        <f ca="1">INDIRECT(CONCATENATE(B8,"!BZ22"))</f>
        <v>20</v>
      </c>
      <c r="G8" s="48">
        <f ca="1">INDIRECT(CONCATENATE(B8,"!BT22"))</f>
        <v>24</v>
      </c>
      <c r="H8" s="48">
        <f ca="1">INDIRECT(CONCATENATE(B8,"!BN22"))</f>
        <v>23</v>
      </c>
      <c r="I8" s="48">
        <f ca="1">INDIRECT(CONCATENATE(B8,"!BH22"))</f>
        <v>15</v>
      </c>
      <c r="J8" s="48">
        <f ca="1">INDIRECT(CONCATENATE(B8,"!BB22"))</f>
        <v>17</v>
      </c>
      <c r="K8" s="48"/>
      <c r="L8" s="48">
        <f ca="1">INDIRECT(CONCATENATE(B8,"!AP22"))</f>
        <v>21</v>
      </c>
      <c r="M8" s="48">
        <f ca="1">INDIRECT(CONCATENATE(B8,"!AJ22"))</f>
        <v>19</v>
      </c>
      <c r="N8" s="48">
        <f ca="1">INDIRECT(CONCATENATE(B8,"!AD22"))</f>
        <v>20</v>
      </c>
      <c r="O8" s="48">
        <f ca="1">INDIRECT(CONCATENATE(B8,"!X22"))</f>
        <v>20</v>
      </c>
      <c r="P8" s="48">
        <f ca="1">INDIRECT(CONCATENATE(B8,"!R22"))</f>
        <v>19</v>
      </c>
      <c r="Q8" s="48">
        <f ca="1">INDIRECT(CONCATENATE(B8,"!L22"))</f>
        <v>24</v>
      </c>
      <c r="R8" s="48">
        <f ca="1">INDIRECT(CONCATENATE(B8,"!F22"))</f>
        <v>22</v>
      </c>
      <c r="S8" s="48"/>
      <c r="T8" s="145">
        <v>18</v>
      </c>
      <c r="U8" s="145">
        <v>21</v>
      </c>
      <c r="V8" s="145">
        <v>23</v>
      </c>
      <c r="W8" s="145">
        <v>20</v>
      </c>
      <c r="X8" s="145">
        <v>16</v>
      </c>
      <c r="Y8" s="145">
        <v>16</v>
      </c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70"/>
      <c r="AL8" s="71"/>
      <c r="AM8" s="210">
        <f t="shared" ca="1" si="0"/>
        <v>21</v>
      </c>
    </row>
    <row r="9" spans="1:39" ht="15" x14ac:dyDescent="0.25">
      <c r="A9" s="127"/>
      <c r="B9" s="135"/>
      <c r="C9" s="281"/>
      <c r="D9" s="49">
        <v>17</v>
      </c>
      <c r="E9" s="49">
        <v>23</v>
      </c>
      <c r="F9" s="49">
        <v>20</v>
      </c>
      <c r="G9" s="49"/>
      <c r="H9" s="49"/>
      <c r="I9" s="49">
        <v>15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145"/>
      <c r="U9" s="145"/>
      <c r="V9" s="145"/>
      <c r="W9" s="145"/>
      <c r="X9" s="145"/>
      <c r="Y9" s="14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>
        <f>SUM(C9:AI9)</f>
        <v>75</v>
      </c>
      <c r="AK9" s="76">
        <f>+AJ9/AM9</f>
        <v>18.75</v>
      </c>
      <c r="AL9" s="77">
        <f>ROUND(SUM(AK9),0)</f>
        <v>19</v>
      </c>
      <c r="AM9" s="210">
        <f t="shared" si="0"/>
        <v>4</v>
      </c>
    </row>
    <row r="10" spans="1:39" ht="15" x14ac:dyDescent="0.25">
      <c r="A10" s="125" t="str">
        <f>McLaughlin!A1</f>
        <v>Brian McLaughlin</v>
      </c>
      <c r="B10" s="133" t="s">
        <v>138</v>
      </c>
      <c r="C10" s="277">
        <f>MIN(AL11,25)</f>
        <v>14</v>
      </c>
      <c r="D10" s="47"/>
      <c r="E10" s="47">
        <f ca="1">INDIRECT(CONCATENATE(B10,"!CF22"))</f>
        <v>15</v>
      </c>
      <c r="F10" s="47">
        <f ca="1">INDIRECT(CONCATENATE(B10,"!BZ22"))</f>
        <v>14</v>
      </c>
      <c r="G10" s="47">
        <f ca="1">INDIRECT(CONCATENATE(B10,"!BT22"))</f>
        <v>9</v>
      </c>
      <c r="H10" s="47"/>
      <c r="I10" s="47">
        <f ca="1">INDIRECT(CONCATENATE(B10,"!BH22"))</f>
        <v>19</v>
      </c>
      <c r="J10" s="47">
        <f ca="1">INDIRECT(CONCATENATE(B10,"!BB22"))</f>
        <v>19</v>
      </c>
      <c r="K10" s="47">
        <f ca="1">INDIRECT(CONCATENATE(B10,"!AV22"))</f>
        <v>20</v>
      </c>
      <c r="L10" s="47">
        <f ca="1">INDIRECT(CONCATENATE(B10,"!AP22"))</f>
        <v>16</v>
      </c>
      <c r="M10" s="47">
        <f ca="1">INDIRECT(CONCATENATE(B10,"!AJ22"))</f>
        <v>14</v>
      </c>
      <c r="N10" s="47">
        <f ca="1">INDIRECT(CONCATENATE(B10,"!AD22"))</f>
        <v>16</v>
      </c>
      <c r="O10" s="47">
        <f ca="1">INDIRECT(CONCATENATE(B10,"!X22"))</f>
        <v>14</v>
      </c>
      <c r="P10" s="45">
        <f ca="1">INDIRECT(CONCATENATE(B10,"!R22"))</f>
        <v>19</v>
      </c>
      <c r="Q10" s="47">
        <f ca="1">INDIRECT(CONCATENATE(B10,"!L22"))</f>
        <v>17</v>
      </c>
      <c r="R10" s="47">
        <f ca="1">INDIRECT(CONCATENATE(B10,"!F22"))</f>
        <v>19</v>
      </c>
      <c r="S10" s="47"/>
      <c r="T10" s="145">
        <v>17</v>
      </c>
      <c r="U10" s="145">
        <v>13</v>
      </c>
      <c r="V10" s="145">
        <v>12</v>
      </c>
      <c r="W10" s="145">
        <v>15</v>
      </c>
      <c r="X10" s="145">
        <v>7</v>
      </c>
      <c r="Y10" s="145">
        <v>16</v>
      </c>
      <c r="Z10" s="47"/>
      <c r="AA10" s="47"/>
      <c r="AB10" s="47"/>
      <c r="AC10" s="47"/>
      <c r="AD10" s="47"/>
      <c r="AE10" s="47"/>
      <c r="AF10" s="47"/>
      <c r="AG10" s="47"/>
      <c r="AH10" s="66"/>
      <c r="AI10" s="47"/>
      <c r="AJ10" s="47"/>
      <c r="AK10" s="47"/>
      <c r="AL10" s="54"/>
      <c r="AM10" s="210">
        <f t="shared" ref="AM10:AM19" ca="1" si="1">COUNT(C10:AI10)</f>
        <v>20</v>
      </c>
    </row>
    <row r="11" spans="1:39" ht="15.75" customHeight="1" x14ac:dyDescent="0.25">
      <c r="A11" s="128"/>
      <c r="B11" s="136"/>
      <c r="C11" s="278"/>
      <c r="D11" s="50"/>
      <c r="E11" s="50">
        <v>15</v>
      </c>
      <c r="F11" s="50">
        <v>14</v>
      </c>
      <c r="G11" s="50">
        <v>9</v>
      </c>
      <c r="H11" s="50"/>
      <c r="I11" s="50">
        <v>19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145"/>
      <c r="U11" s="145"/>
      <c r="V11" s="145"/>
      <c r="W11" s="145"/>
      <c r="X11" s="145"/>
      <c r="Y11" s="145"/>
      <c r="Z11" s="64"/>
      <c r="AA11" s="64"/>
      <c r="AB11" s="64"/>
      <c r="AC11" s="64"/>
      <c r="AD11" s="64"/>
      <c r="AE11" s="64"/>
      <c r="AF11" s="64"/>
      <c r="AG11" s="64"/>
      <c r="AH11" s="67"/>
      <c r="AI11" s="64"/>
      <c r="AJ11" s="64">
        <f>SUM(C11:AI11)</f>
        <v>57</v>
      </c>
      <c r="AK11" s="64">
        <f>+AJ11/AM11</f>
        <v>14.25</v>
      </c>
      <c r="AL11" s="75">
        <f>ROUND(SUM(AK11),0)</f>
        <v>14</v>
      </c>
      <c r="AM11" s="210">
        <f t="shared" si="1"/>
        <v>4</v>
      </c>
    </row>
    <row r="12" spans="1:39" ht="15" x14ac:dyDescent="0.25">
      <c r="A12" s="123" t="str">
        <f>Fusco_D!A1</f>
        <v>Dan Fusco</v>
      </c>
      <c r="B12" s="133" t="s">
        <v>126</v>
      </c>
      <c r="C12" s="280">
        <f>MIN(AL13,25)</f>
        <v>8</v>
      </c>
      <c r="D12" s="48">
        <f ca="1">INDIRECT(CONCATENATE(B12,"!CL22"))</f>
        <v>14</v>
      </c>
      <c r="E12" s="48"/>
      <c r="F12" s="48">
        <f ca="1">INDIRECT(CONCATENATE(B12,"!BZ22"))</f>
        <v>10</v>
      </c>
      <c r="G12" s="48">
        <f ca="1">INDIRECT(CONCATENATE(B12,"!BT22"))</f>
        <v>11</v>
      </c>
      <c r="H12" s="48">
        <f ca="1">INDIRECT(CONCATENATE(B12,"!BN22"))</f>
        <v>10</v>
      </c>
      <c r="I12" s="48">
        <f ca="1">INDIRECT(CONCATENATE(B12,"!BH22"))</f>
        <v>5</v>
      </c>
      <c r="J12" s="48">
        <f ca="1">INDIRECT(CONCATENATE(B12,"!BB22"))</f>
        <v>8</v>
      </c>
      <c r="K12" s="48">
        <f ca="1">INDIRECT(CONCATENATE(B12,"!AV22"))</f>
        <v>7</v>
      </c>
      <c r="L12" s="48">
        <f ca="1">INDIRECT(CONCATENATE(B12,"!AP22"))</f>
        <v>7</v>
      </c>
      <c r="M12" s="48">
        <f ca="1">INDIRECT(CONCATENATE(B12,"!AJ22"))</f>
        <v>5</v>
      </c>
      <c r="N12" s="48">
        <f ca="1">INDIRECT(CONCATENATE(B12,"!AD22"))</f>
        <v>8</v>
      </c>
      <c r="O12" s="48"/>
      <c r="P12" s="48">
        <f ca="1">INDIRECT(CONCATENATE(B12,"!R22"))</f>
        <v>7</v>
      </c>
      <c r="Q12" s="48">
        <f ca="1">INDIRECT(CONCATENATE(B12,"!L22"))</f>
        <v>8</v>
      </c>
      <c r="R12" s="48">
        <f ca="1">INDIRECT(CONCATENATE(B12,"!F22"))</f>
        <v>10</v>
      </c>
      <c r="S12" s="48"/>
      <c r="T12" s="145">
        <v>10</v>
      </c>
      <c r="U12" s="145">
        <v>8</v>
      </c>
      <c r="V12" s="145">
        <v>12</v>
      </c>
      <c r="W12" s="145">
        <v>10</v>
      </c>
      <c r="X12" s="145">
        <v>7</v>
      </c>
      <c r="Y12" s="145">
        <v>4</v>
      </c>
      <c r="Z12" s="48"/>
      <c r="AA12" s="48"/>
      <c r="AB12" s="48"/>
      <c r="AC12" s="48"/>
      <c r="AD12" s="48"/>
      <c r="AE12" s="48"/>
      <c r="AF12" s="48"/>
      <c r="AG12" s="48"/>
      <c r="AH12" s="69"/>
      <c r="AI12" s="48"/>
      <c r="AJ12" s="48"/>
      <c r="AK12" s="70"/>
      <c r="AL12" s="71"/>
      <c r="AM12" s="210">
        <f t="shared" ca="1" si="1"/>
        <v>20</v>
      </c>
    </row>
    <row r="13" spans="1:39" ht="15.75" customHeight="1" x14ac:dyDescent="0.25">
      <c r="A13" s="129"/>
      <c r="B13" s="136"/>
      <c r="C13" s="281"/>
      <c r="D13" s="49"/>
      <c r="E13" s="49"/>
      <c r="F13" s="49">
        <v>10</v>
      </c>
      <c r="G13" s="49"/>
      <c r="H13" s="49">
        <v>10</v>
      </c>
      <c r="I13" s="49">
        <v>5</v>
      </c>
      <c r="J13" s="49">
        <v>8</v>
      </c>
      <c r="K13" s="49"/>
      <c r="L13" s="49"/>
      <c r="M13" s="49"/>
      <c r="N13" s="49"/>
      <c r="O13" s="49"/>
      <c r="P13" s="49"/>
      <c r="Q13" s="49"/>
      <c r="R13" s="49"/>
      <c r="S13" s="49"/>
      <c r="T13" s="145"/>
      <c r="U13" s="145"/>
      <c r="V13" s="145"/>
      <c r="W13" s="145"/>
      <c r="X13" s="145"/>
      <c r="Y13" s="145"/>
      <c r="Z13" s="68"/>
      <c r="AA13" s="68"/>
      <c r="AB13" s="68"/>
      <c r="AC13" s="68"/>
      <c r="AD13" s="68"/>
      <c r="AE13" s="68"/>
      <c r="AF13" s="68"/>
      <c r="AG13" s="68"/>
      <c r="AH13" s="68"/>
      <c r="AI13" s="65"/>
      <c r="AJ13" s="65">
        <f>SUM(C13:AI13)</f>
        <v>33</v>
      </c>
      <c r="AK13" s="76">
        <f>+AJ13/AM13</f>
        <v>8.25</v>
      </c>
      <c r="AL13" s="77">
        <f>ROUND(SUM(AK13),0)</f>
        <v>8</v>
      </c>
      <c r="AM13" s="210">
        <f t="shared" si="1"/>
        <v>4</v>
      </c>
    </row>
    <row r="14" spans="1:39" ht="15" x14ac:dyDescent="0.25">
      <c r="A14" s="125" t="str">
        <f>Palmerino!A1</f>
        <v>Dan Palmerino</v>
      </c>
      <c r="B14" s="133" t="s">
        <v>162</v>
      </c>
      <c r="C14" s="284">
        <f>MIN(AL15,25)</f>
        <v>8</v>
      </c>
      <c r="D14" s="47">
        <f ca="1">INDIRECT(CONCATENATE(B14,"!CL22"))</f>
        <v>9</v>
      </c>
      <c r="E14" s="47">
        <f ca="1">INDIRECT(CONCATENATE(B14,"!CF22"))</f>
        <v>10</v>
      </c>
      <c r="F14" s="47"/>
      <c r="G14" s="47">
        <f ca="1">INDIRECT(CONCATENATE(B14,"!BT22"))</f>
        <v>7</v>
      </c>
      <c r="H14" s="47">
        <f ca="1">INDIRECT(CONCATENATE(B14,"!BN22"))</f>
        <v>8</v>
      </c>
      <c r="I14" s="47">
        <f ca="1">INDIRECT(CONCATENATE(B14,"!BH22"))</f>
        <v>8</v>
      </c>
      <c r="J14" s="47">
        <f ca="1">INDIRECT(CONCATENATE(B14,"!BB22"))</f>
        <v>12</v>
      </c>
      <c r="K14" s="47">
        <f ca="1">INDIRECT(CONCATENATE(B14,"!AV22"))</f>
        <v>11</v>
      </c>
      <c r="L14" s="47">
        <f ca="1">INDIRECT(CONCATENATE(B14,"!AP22"))</f>
        <v>14</v>
      </c>
      <c r="M14" s="47">
        <f ca="1">INDIRECT(CONCATENATE(B14,"!AJ22"))</f>
        <v>13</v>
      </c>
      <c r="N14" s="47">
        <f ca="1">INDIRECT(CONCATENATE(B14,"!AD22"))</f>
        <v>10</v>
      </c>
      <c r="O14" s="47">
        <f ca="1">INDIRECT(CONCATENATE(B14,"!X22"))</f>
        <v>13</v>
      </c>
      <c r="P14" s="47">
        <f ca="1">INDIRECT(CONCATENATE(B14,"!R22"))</f>
        <v>16</v>
      </c>
      <c r="Q14" s="47">
        <f ca="1">INDIRECT(CONCATENATE(B14,"!L22"))</f>
        <v>12</v>
      </c>
      <c r="R14" s="47">
        <f ca="1">INDIRECT(CONCATENATE(B14,"!F22"))</f>
        <v>10</v>
      </c>
      <c r="S14" s="47"/>
      <c r="T14" s="145">
        <v>8</v>
      </c>
      <c r="U14" s="145">
        <v>8</v>
      </c>
      <c r="V14" s="145">
        <v>8</v>
      </c>
      <c r="W14" s="145">
        <v>8</v>
      </c>
      <c r="X14" s="145">
        <v>8</v>
      </c>
      <c r="Y14" s="145">
        <v>8</v>
      </c>
      <c r="Z14" s="48"/>
      <c r="AA14" s="48"/>
      <c r="AB14" s="48"/>
      <c r="AC14" s="48"/>
      <c r="AD14" s="48"/>
      <c r="AE14" s="48"/>
      <c r="AF14" s="48"/>
      <c r="AG14" s="48"/>
      <c r="AH14" s="161"/>
      <c r="AI14" s="47" t="s">
        <v>98</v>
      </c>
      <c r="AJ14" s="47"/>
      <c r="AK14" s="47"/>
      <c r="AL14" s="47"/>
      <c r="AM14" s="210">
        <f t="shared" ca="1" si="1"/>
        <v>21</v>
      </c>
    </row>
    <row r="15" spans="1:39" ht="15" x14ac:dyDescent="0.25">
      <c r="A15" s="128"/>
      <c r="B15" s="136"/>
      <c r="C15" s="285"/>
      <c r="D15" s="47">
        <v>9</v>
      </c>
      <c r="E15" s="47"/>
      <c r="F15" s="47"/>
      <c r="G15" s="47">
        <v>7</v>
      </c>
      <c r="H15" s="47">
        <v>8</v>
      </c>
      <c r="I15" s="47">
        <v>8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145"/>
      <c r="U15" s="145"/>
      <c r="V15" s="145"/>
      <c r="W15" s="145"/>
      <c r="X15" s="145"/>
      <c r="Y15" s="145"/>
      <c r="Z15" s="68"/>
      <c r="AA15" s="68"/>
      <c r="AB15" s="68"/>
      <c r="AC15" s="68"/>
      <c r="AD15" s="68"/>
      <c r="AE15" s="68"/>
      <c r="AF15" s="68"/>
      <c r="AG15" s="68"/>
      <c r="AH15" s="162"/>
      <c r="AI15" s="47"/>
      <c r="AJ15" s="47">
        <f>SUM(C15:AI15)</f>
        <v>32</v>
      </c>
      <c r="AK15" s="47">
        <f>+AJ15/AM15</f>
        <v>8</v>
      </c>
      <c r="AL15" s="54">
        <f>ROUND(SUM(AK15),0)</f>
        <v>8</v>
      </c>
      <c r="AM15" s="210">
        <f t="shared" si="1"/>
        <v>4</v>
      </c>
    </row>
    <row r="16" spans="1:39" ht="15" x14ac:dyDescent="0.25">
      <c r="A16" s="123" t="str">
        <f>Taylor!A1</f>
        <v>Dave Taylor</v>
      </c>
      <c r="B16" s="133" t="s">
        <v>65</v>
      </c>
      <c r="C16" s="280">
        <f>MIN(AL17,25)</f>
        <v>11</v>
      </c>
      <c r="D16" s="146">
        <f ca="1">INDIRECT(CONCATENATE(B16,"!CL22"))</f>
        <v>12</v>
      </c>
      <c r="E16" s="147">
        <f ca="1">INDIRECT(CONCATENATE(B16,"!CF22"))</f>
        <v>10</v>
      </c>
      <c r="F16" s="147">
        <f ca="1">INDIRECT(CONCATENATE(B16,"!BZ22"))</f>
        <v>12</v>
      </c>
      <c r="G16" s="147">
        <f ca="1">INDIRECT(CONCATENATE(B16,"!BT22"))</f>
        <v>8</v>
      </c>
      <c r="H16" s="147">
        <f ca="1">INDIRECT(CONCATENATE(B16,"!BN22"))</f>
        <v>13</v>
      </c>
      <c r="I16" s="147">
        <f ca="1">INDIRECT(CONCATENATE(B16,"!BH22"))</f>
        <v>13</v>
      </c>
      <c r="J16" s="147">
        <f ca="1">INDIRECT(CONCATENATE(B16,"!BB22"))</f>
        <v>10</v>
      </c>
      <c r="K16" s="147">
        <f ca="1">INDIRECT(CONCATENATE(B16,"!AV22"))</f>
        <v>11</v>
      </c>
      <c r="L16" s="147">
        <f ca="1">INDIRECT(CONCATENATE(B16,"!AP22"))</f>
        <v>9</v>
      </c>
      <c r="M16" s="147">
        <f ca="1">INDIRECT(CONCATENATE(B16,"!AJ22"))</f>
        <v>11</v>
      </c>
      <c r="N16" s="147">
        <f ca="1">INDIRECT(CONCATENATE(B16,"!AD22"))</f>
        <v>14</v>
      </c>
      <c r="O16" s="147">
        <f ca="1">INDIRECT(CONCATENATE(B16,"!X22"))</f>
        <v>9</v>
      </c>
      <c r="P16" s="147">
        <f ca="1">INDIRECT(CONCATENATE(B16,"!R22"))</f>
        <v>11</v>
      </c>
      <c r="Q16" s="147">
        <f ca="1">INDIRECT(CONCATENATE(B16,"!L22"))</f>
        <v>12</v>
      </c>
      <c r="R16" s="147">
        <f ca="1">INDIRECT(CONCATENATE(B16,"!F22"))</f>
        <v>16</v>
      </c>
      <c r="S16" s="148"/>
      <c r="T16" s="145">
        <v>12</v>
      </c>
      <c r="U16" s="145">
        <v>9</v>
      </c>
      <c r="V16" s="145">
        <v>11</v>
      </c>
      <c r="W16" s="145">
        <v>6</v>
      </c>
      <c r="X16" s="145">
        <v>8</v>
      </c>
      <c r="Y16" s="145">
        <v>13</v>
      </c>
      <c r="Z16" s="48"/>
      <c r="AA16" s="48"/>
      <c r="AB16" s="48"/>
      <c r="AC16" s="48"/>
      <c r="AD16" s="48"/>
      <c r="AE16" s="48"/>
      <c r="AF16" s="48"/>
      <c r="AG16" s="48"/>
      <c r="AH16" s="69"/>
      <c r="AI16" s="147"/>
      <c r="AJ16" s="147"/>
      <c r="AK16" s="163"/>
      <c r="AL16" s="164"/>
      <c r="AM16" s="210">
        <f t="shared" ca="1" si="1"/>
        <v>22</v>
      </c>
    </row>
    <row r="17" spans="1:39" ht="15.75" customHeight="1" x14ac:dyDescent="0.25">
      <c r="A17" s="129"/>
      <c r="B17" s="136"/>
      <c r="C17" s="281"/>
      <c r="D17" s="49">
        <v>12</v>
      </c>
      <c r="E17" s="49">
        <v>10</v>
      </c>
      <c r="F17" s="49">
        <v>12</v>
      </c>
      <c r="G17" s="49">
        <v>8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145"/>
      <c r="U17" s="145"/>
      <c r="V17" s="145"/>
      <c r="W17" s="145"/>
      <c r="X17" s="145"/>
      <c r="Y17" s="145"/>
      <c r="Z17" s="68"/>
      <c r="AA17" s="68"/>
      <c r="AB17" s="68"/>
      <c r="AC17" s="68"/>
      <c r="AD17" s="68"/>
      <c r="AE17" s="68"/>
      <c r="AF17" s="68"/>
      <c r="AG17" s="68"/>
      <c r="AH17" s="68"/>
      <c r="AI17" s="65"/>
      <c r="AJ17" s="65">
        <f>SUM(C17:AI17)</f>
        <v>42</v>
      </c>
      <c r="AK17" s="76">
        <f>+AJ17/AM17</f>
        <v>10.5</v>
      </c>
      <c r="AL17" s="77">
        <f>ROUND(SUM(AK17),0)</f>
        <v>11</v>
      </c>
      <c r="AM17" s="210">
        <f t="shared" si="1"/>
        <v>4</v>
      </c>
    </row>
    <row r="18" spans="1:39" ht="15" x14ac:dyDescent="0.25">
      <c r="A18" s="125" t="str">
        <f>Poston!A1</f>
        <v>Gloria Poston</v>
      </c>
      <c r="B18" s="133" t="s">
        <v>136</v>
      </c>
      <c r="C18" s="277">
        <f>MIN(AL19,25)</f>
        <v>11</v>
      </c>
      <c r="D18" s="47">
        <f ca="1">INDIRECT(CONCATENATE(B18,"!CL22"))</f>
        <v>12</v>
      </c>
      <c r="E18" s="47">
        <f ca="1">INDIRECT(CONCATENATE(B18,"!CF22"))</f>
        <v>13</v>
      </c>
      <c r="F18" s="47">
        <f ca="1">INDIRECT(CONCATENATE(B18,"!BZ22"))</f>
        <v>6</v>
      </c>
      <c r="G18" s="47"/>
      <c r="H18" s="47">
        <f ca="1">INDIRECT(CONCATENATE(B18,"!BN22"))</f>
        <v>13</v>
      </c>
      <c r="I18" s="47"/>
      <c r="J18" s="47"/>
      <c r="K18" s="47">
        <f ca="1">INDIRECT(CONCATENATE(B18,"!AV22"))</f>
        <v>13</v>
      </c>
      <c r="L18" s="47">
        <f ca="1">INDIRECT(CONCATENATE(B18,"!AP22"))</f>
        <v>15</v>
      </c>
      <c r="M18" s="47">
        <f ca="1">INDIRECT(CONCATENATE(B18,"!AJ22"))</f>
        <v>12</v>
      </c>
      <c r="N18" s="47"/>
      <c r="O18" s="47"/>
      <c r="P18" s="47">
        <f ca="1">INDIRECT(CONCATENATE(B18,"!R22"))</f>
        <v>12</v>
      </c>
      <c r="Q18" s="47">
        <f ca="1">INDIRECT(CONCATENATE(B18,"!L22"))</f>
        <v>13</v>
      </c>
      <c r="R18" s="47">
        <f ca="1">INDIRECT(CONCATENATE(B18,"!F22"))</f>
        <v>19</v>
      </c>
      <c r="S18" s="47"/>
      <c r="T18" s="145">
        <v>17</v>
      </c>
      <c r="U18" s="145">
        <v>14</v>
      </c>
      <c r="V18" s="145">
        <v>12</v>
      </c>
      <c r="W18" s="145">
        <v>12</v>
      </c>
      <c r="X18" s="145">
        <v>11</v>
      </c>
      <c r="Y18" s="145">
        <v>13</v>
      </c>
      <c r="Z18" s="47"/>
      <c r="AA18" s="47"/>
      <c r="AB18" s="47"/>
      <c r="AC18" s="47"/>
      <c r="AD18" s="47"/>
      <c r="AE18" s="47"/>
      <c r="AF18" s="47"/>
      <c r="AG18" s="47"/>
      <c r="AH18" s="66"/>
      <c r="AI18" s="47"/>
      <c r="AJ18" s="47"/>
      <c r="AK18" s="78"/>
      <c r="AL18" s="54"/>
      <c r="AM18" s="210">
        <f t="shared" ca="1" si="1"/>
        <v>17</v>
      </c>
    </row>
    <row r="19" spans="1:39" ht="15.75" customHeight="1" x14ac:dyDescent="0.25">
      <c r="A19" s="128"/>
      <c r="B19" s="136"/>
      <c r="C19" s="278"/>
      <c r="D19" s="50">
        <v>12</v>
      </c>
      <c r="E19" s="50">
        <v>13</v>
      </c>
      <c r="F19" s="50">
        <v>6</v>
      </c>
      <c r="G19" s="50"/>
      <c r="H19" s="50">
        <v>13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145"/>
      <c r="U19" s="145"/>
      <c r="V19" s="145"/>
      <c r="W19" s="145"/>
      <c r="X19" s="145"/>
      <c r="Y19" s="145"/>
      <c r="Z19" s="67"/>
      <c r="AA19" s="67"/>
      <c r="AB19" s="67"/>
      <c r="AC19" s="67"/>
      <c r="AD19" s="67"/>
      <c r="AE19" s="67"/>
      <c r="AF19" s="67"/>
      <c r="AG19" s="67"/>
      <c r="AH19" s="67"/>
      <c r="AI19" s="64"/>
      <c r="AJ19" s="64">
        <f>SUM(C19:AI19)</f>
        <v>44</v>
      </c>
      <c r="AK19" s="74">
        <f>+AJ19/AM19</f>
        <v>11</v>
      </c>
      <c r="AL19" s="75">
        <f>ROUND(SUM(AK19),0)</f>
        <v>11</v>
      </c>
      <c r="AM19" s="210">
        <f t="shared" si="1"/>
        <v>4</v>
      </c>
    </row>
    <row r="20" spans="1:39" ht="15" x14ac:dyDescent="0.25">
      <c r="A20" s="149" t="str">
        <f>Daviero!A1</f>
        <v>Jim Daviero</v>
      </c>
      <c r="B20" s="150" t="s">
        <v>127</v>
      </c>
      <c r="C20" s="282">
        <f>MIN(AL21,25)</f>
        <v>5</v>
      </c>
      <c r="D20" s="117">
        <f ca="1">INDIRECT(CONCATENATE(B20,"!CL22"))</f>
        <v>12</v>
      </c>
      <c r="E20" s="117">
        <f ca="1">INDIRECT(CONCATENATE(B20,"!CF22"))</f>
        <v>5</v>
      </c>
      <c r="F20" s="117">
        <f ca="1">INDIRECT(CONCATENATE(B20,"!BZ22"))</f>
        <v>9</v>
      </c>
      <c r="G20" s="117">
        <f ca="1">INDIRECT(CONCATENATE(B20,"!BT22"))</f>
        <v>6</v>
      </c>
      <c r="H20" s="117">
        <f ca="1">INDIRECT(CONCATENATE(B20,"!BN22"))</f>
        <v>7</v>
      </c>
      <c r="I20" s="117">
        <f ca="1">INDIRECT(CONCATENATE(B20,"!BH22"))</f>
        <v>2</v>
      </c>
      <c r="J20" s="117">
        <f ca="1">INDIRECT(CONCATENATE(B20,"!BB22"))</f>
        <v>12</v>
      </c>
      <c r="K20" s="117">
        <f ca="1">INDIRECT(CONCATENATE(B20,"!AV22"))</f>
        <v>7</v>
      </c>
      <c r="L20" s="117">
        <f ca="1">INDIRECT(CONCATENATE(B20,"!AP22"))</f>
        <v>11</v>
      </c>
      <c r="M20" s="117">
        <f ca="1">INDIRECT(CONCATENATE(B20,"!AJ22"))</f>
        <v>11</v>
      </c>
      <c r="N20" s="117">
        <f ca="1">INDIRECT(CONCATENATE(B20,"!AD22"))</f>
        <v>6</v>
      </c>
      <c r="O20" s="117">
        <f ca="1">INDIRECT(CONCATENATE(B20,"!X22"))</f>
        <v>10</v>
      </c>
      <c r="P20" s="117">
        <f ca="1">INDIRECT(CONCATENATE(B20,"!R22"))</f>
        <v>10</v>
      </c>
      <c r="Q20" s="117">
        <f ca="1">INDIRECT(CONCATENATE(B20,"!L22"))</f>
        <v>13</v>
      </c>
      <c r="R20" s="117">
        <f ca="1">INDIRECT(CONCATENATE(B20,"!F22"))</f>
        <v>10</v>
      </c>
      <c r="S20" s="117"/>
      <c r="T20" s="145">
        <v>7</v>
      </c>
      <c r="U20" s="145">
        <v>7</v>
      </c>
      <c r="V20" s="145">
        <v>4</v>
      </c>
      <c r="W20" s="145">
        <v>11</v>
      </c>
      <c r="X20" s="145">
        <v>8</v>
      </c>
      <c r="Y20" s="145">
        <v>10</v>
      </c>
      <c r="Z20" s="66"/>
      <c r="AA20" s="66"/>
      <c r="AB20" s="66"/>
      <c r="AC20" s="66"/>
      <c r="AD20" s="66"/>
      <c r="AE20" s="66"/>
      <c r="AF20" s="66"/>
      <c r="AG20" s="66"/>
      <c r="AH20" s="159"/>
      <c r="AI20" s="117"/>
      <c r="AJ20" s="117"/>
      <c r="AK20" s="154"/>
      <c r="AL20" s="155"/>
      <c r="AM20" s="210">
        <f t="shared" ca="1" si="0"/>
        <v>22</v>
      </c>
    </row>
    <row r="21" spans="1:39" ht="15.75" customHeight="1" x14ac:dyDescent="0.25">
      <c r="A21" s="151"/>
      <c r="B21" s="152"/>
      <c r="C21" s="283"/>
      <c r="D21" s="153"/>
      <c r="E21" s="153">
        <v>5</v>
      </c>
      <c r="F21" s="153"/>
      <c r="G21" s="153">
        <v>6</v>
      </c>
      <c r="H21" s="153">
        <v>7</v>
      </c>
      <c r="I21" s="153">
        <v>2</v>
      </c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45"/>
      <c r="U21" s="145"/>
      <c r="V21" s="145"/>
      <c r="W21" s="145"/>
      <c r="X21" s="145"/>
      <c r="Y21" s="145"/>
      <c r="Z21" s="67"/>
      <c r="AA21" s="67"/>
      <c r="AB21" s="67"/>
      <c r="AC21" s="67"/>
      <c r="AD21" s="67"/>
      <c r="AE21" s="67"/>
      <c r="AF21" s="67"/>
      <c r="AG21" s="67"/>
      <c r="AH21" s="160"/>
      <c r="AI21" s="156"/>
      <c r="AJ21" s="156">
        <f>SUM(C21:AI21)</f>
        <v>20</v>
      </c>
      <c r="AK21" s="157">
        <f>+AJ21/AM21</f>
        <v>5</v>
      </c>
      <c r="AL21" s="158">
        <f>ROUND(SUM(AK21),0)</f>
        <v>5</v>
      </c>
      <c r="AM21" s="210">
        <f t="shared" si="0"/>
        <v>4</v>
      </c>
    </row>
    <row r="22" spans="1:39" ht="15" x14ac:dyDescent="0.25">
      <c r="A22" s="125" t="str">
        <f>Rusnak!A1</f>
        <v>Mark Rusnak</v>
      </c>
      <c r="B22" s="133" t="s">
        <v>64</v>
      </c>
      <c r="C22" s="277">
        <f>MIN(AL23,25)</f>
        <v>6</v>
      </c>
      <c r="D22" s="47">
        <f ca="1">INDIRECT(CONCATENATE(B22,"!CL22"))</f>
        <v>6</v>
      </c>
      <c r="E22" s="47">
        <f ca="1">INDIRECT(CONCATENATE(B22,"!CF22"))</f>
        <v>7</v>
      </c>
      <c r="F22" s="47">
        <f ca="1">INDIRECT(CONCATENATE(B22,"!BZ22"))</f>
        <v>6</v>
      </c>
      <c r="G22" s="47">
        <f ca="1">INDIRECT(CONCATENATE(B22,"!BT22"))</f>
        <v>6</v>
      </c>
      <c r="H22" s="47">
        <f ca="1">INDIRECT(CONCATENATE(B22,"!BN22"))</f>
        <v>7</v>
      </c>
      <c r="I22" s="47">
        <f ca="1">INDIRECT(CONCATENATE(B22,"!BH22"))</f>
        <v>4</v>
      </c>
      <c r="J22" s="47">
        <f ca="1">INDIRECT(CONCATENATE(B22,"!BB22"))</f>
        <v>2</v>
      </c>
      <c r="K22" s="47">
        <f ca="1">INDIRECT(CONCATENATE(B22,"!AV22"))</f>
        <v>4</v>
      </c>
      <c r="L22" s="47">
        <f ca="1">INDIRECT(CONCATENATE(B22,"!AP22"))</f>
        <v>3</v>
      </c>
      <c r="M22" s="47"/>
      <c r="N22" s="47">
        <f ca="1">INDIRECT(CONCATENATE(B22,"!AD22"))</f>
        <v>9</v>
      </c>
      <c r="O22" s="47">
        <f ca="1">INDIRECT(CONCATENATE(B22,"!X22"))</f>
        <v>4</v>
      </c>
      <c r="P22" s="45">
        <f ca="1">INDIRECT(CONCATENATE(B22,"!R22"))</f>
        <v>10</v>
      </c>
      <c r="Q22" s="47">
        <f ca="1">INDIRECT(CONCATENATE(B22,"!L22"))</f>
        <v>9</v>
      </c>
      <c r="R22" s="47"/>
      <c r="S22" s="47"/>
      <c r="T22" s="145">
        <v>3</v>
      </c>
      <c r="U22" s="145">
        <v>5</v>
      </c>
      <c r="V22" s="145">
        <v>3</v>
      </c>
      <c r="W22" s="145">
        <v>3</v>
      </c>
      <c r="X22" s="145">
        <v>4</v>
      </c>
      <c r="Y22" s="145">
        <v>4</v>
      </c>
      <c r="Z22" s="66"/>
      <c r="AA22" s="66"/>
      <c r="AB22" s="66"/>
      <c r="AC22" s="66"/>
      <c r="AD22" s="66"/>
      <c r="AE22" s="66"/>
      <c r="AF22" s="66"/>
      <c r="AG22" s="66"/>
      <c r="AH22" s="66"/>
      <c r="AI22" s="47"/>
      <c r="AJ22" s="47"/>
      <c r="AK22" s="78"/>
      <c r="AL22" s="54"/>
      <c r="AM22" s="210">
        <f t="shared" ref="AM22:AM35" ca="1" si="2">COUNT(C22:AI22)</f>
        <v>20</v>
      </c>
    </row>
    <row r="23" spans="1:39" ht="15.75" customHeight="1" x14ac:dyDescent="0.25">
      <c r="A23" s="128"/>
      <c r="B23" s="136"/>
      <c r="C23" s="278"/>
      <c r="D23" s="50">
        <v>6</v>
      </c>
      <c r="E23" s="50"/>
      <c r="F23" s="50">
        <v>6</v>
      </c>
      <c r="G23" s="50">
        <v>6</v>
      </c>
      <c r="H23" s="50"/>
      <c r="I23" s="50">
        <v>4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145"/>
      <c r="U23" s="145"/>
      <c r="V23" s="145"/>
      <c r="W23" s="145"/>
      <c r="X23" s="145"/>
      <c r="Y23" s="145"/>
      <c r="Z23" s="67"/>
      <c r="AA23" s="67"/>
      <c r="AB23" s="67"/>
      <c r="AC23" s="67"/>
      <c r="AD23" s="67"/>
      <c r="AE23" s="67"/>
      <c r="AF23" s="67"/>
      <c r="AG23" s="67"/>
      <c r="AH23" s="67"/>
      <c r="AI23" s="64"/>
      <c r="AJ23" s="64">
        <f>SUM(C23:AI23)</f>
        <v>22</v>
      </c>
      <c r="AK23" s="74">
        <f>+AJ23/AM23</f>
        <v>5.5</v>
      </c>
      <c r="AL23" s="75">
        <f>ROUND(SUM(AK23),0)</f>
        <v>6</v>
      </c>
      <c r="AM23" s="210">
        <f t="shared" si="2"/>
        <v>4</v>
      </c>
    </row>
    <row r="24" spans="1:39" ht="15" x14ac:dyDescent="0.25">
      <c r="A24" s="123" t="str">
        <f>Reed!A1</f>
        <v>Marty Reed</v>
      </c>
      <c r="B24" s="133" t="s">
        <v>128</v>
      </c>
      <c r="C24" s="280">
        <f>MIN(AL25,25)</f>
        <v>8</v>
      </c>
      <c r="D24" s="48">
        <f ca="1">INDIRECT(CONCATENATE(B24,"!CL22"))</f>
        <v>10</v>
      </c>
      <c r="E24" s="48">
        <f ca="1">INDIRECT(CONCATENATE(B24,"!CF22"))</f>
        <v>10</v>
      </c>
      <c r="F24" s="48">
        <f ca="1">INDIRECT(CONCATENATE(B24,"!BZ22"))</f>
        <v>10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17"/>
      <c r="R24" s="117"/>
      <c r="S24" s="48"/>
      <c r="T24" s="145">
        <v>11</v>
      </c>
      <c r="U24" s="145">
        <v>8</v>
      </c>
      <c r="V24" s="145">
        <v>5</v>
      </c>
      <c r="W24" s="145">
        <v>7</v>
      </c>
      <c r="X24" s="145">
        <v>2</v>
      </c>
      <c r="Y24" s="145">
        <v>3</v>
      </c>
      <c r="Z24" s="48"/>
      <c r="AA24" s="48"/>
      <c r="AB24" s="48"/>
      <c r="AC24" s="48"/>
      <c r="AD24" s="48"/>
      <c r="AE24" s="48"/>
      <c r="AF24" s="48"/>
      <c r="AG24" s="48"/>
      <c r="AH24" s="69"/>
      <c r="AI24" s="48"/>
      <c r="AJ24" s="48"/>
      <c r="AK24" s="70"/>
      <c r="AL24" s="71"/>
      <c r="AM24" s="210">
        <f t="shared" ca="1" si="2"/>
        <v>10</v>
      </c>
    </row>
    <row r="25" spans="1:39" ht="15.75" customHeight="1" x14ac:dyDescent="0.25">
      <c r="A25" s="129"/>
      <c r="B25" s="136"/>
      <c r="C25" s="281"/>
      <c r="D25" s="49">
        <v>10</v>
      </c>
      <c r="E25" s="49">
        <v>10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145"/>
      <c r="U25" s="145">
        <v>8</v>
      </c>
      <c r="V25" s="145">
        <v>5</v>
      </c>
      <c r="W25" s="145"/>
      <c r="X25" s="145"/>
      <c r="Y25" s="145"/>
      <c r="Z25" s="68"/>
      <c r="AA25" s="68"/>
      <c r="AB25" s="68"/>
      <c r="AC25" s="68"/>
      <c r="AD25" s="68"/>
      <c r="AE25" s="68"/>
      <c r="AF25" s="68"/>
      <c r="AG25" s="68"/>
      <c r="AH25" s="68"/>
      <c r="AI25" s="65"/>
      <c r="AJ25" s="65">
        <f>SUM(C25:AI25)</f>
        <v>33</v>
      </c>
      <c r="AK25" s="76">
        <f>+AJ25/AM25</f>
        <v>8.25</v>
      </c>
      <c r="AL25" s="77">
        <f>ROUND(SUM(AK25),0)</f>
        <v>8</v>
      </c>
      <c r="AM25" s="210">
        <f t="shared" si="2"/>
        <v>4</v>
      </c>
    </row>
    <row r="26" spans="1:39" ht="15" x14ac:dyDescent="0.25">
      <c r="A26" s="125" t="str">
        <f>Nichols!A1</f>
        <v>Matt Nichols</v>
      </c>
      <c r="B26" s="133" t="s">
        <v>163</v>
      </c>
      <c r="C26" s="277">
        <f>MIN(AL27,25)</f>
        <v>12</v>
      </c>
      <c r="D26" s="47"/>
      <c r="E26" s="47"/>
      <c r="F26" s="47"/>
      <c r="G26" s="47"/>
      <c r="H26" s="47"/>
      <c r="I26" s="47"/>
      <c r="J26" s="47">
        <f ca="1">INDIRECT(CONCATENATE(B26,"!BB22"))</f>
        <v>15</v>
      </c>
      <c r="K26" s="47">
        <f ca="1">INDIRECT(CONCATENATE(B26,"!AV22"))</f>
        <v>10</v>
      </c>
      <c r="L26" s="47">
        <f ca="1">INDIRECT(CONCATENATE(B26,"!AP22"))</f>
        <v>15</v>
      </c>
      <c r="M26" s="47">
        <f ca="1">INDIRECT(CONCATENATE(B26,"!AJ22"))</f>
        <v>12</v>
      </c>
      <c r="N26" s="47">
        <f ca="1">INDIRECT(CONCATENATE(B26,"!AD22"))</f>
        <v>15</v>
      </c>
      <c r="O26" s="47">
        <f ca="1">INDIRECT(CONCATENATE(B26,"!X22"))</f>
        <v>10</v>
      </c>
      <c r="P26" s="47">
        <f ca="1">INDIRECT(CONCATENATE(B26,"!R22"))</f>
        <v>16</v>
      </c>
      <c r="Q26" s="47">
        <f ca="1">INDIRECT(CONCATENATE(B26,"!L22"))</f>
        <v>13</v>
      </c>
      <c r="R26" s="47">
        <f ca="1">INDIRECT(CONCATENATE(B26,"!F22"))</f>
        <v>12</v>
      </c>
      <c r="S26" s="47"/>
      <c r="T26" s="145">
        <v>12</v>
      </c>
      <c r="U26" s="145">
        <v>13</v>
      </c>
      <c r="V26" s="145">
        <v>8</v>
      </c>
      <c r="W26" s="145">
        <v>6</v>
      </c>
      <c r="X26" s="145">
        <v>9</v>
      </c>
      <c r="Y26" s="145">
        <v>11</v>
      </c>
      <c r="Z26" s="47"/>
      <c r="AA26" s="47"/>
      <c r="AB26" s="47"/>
      <c r="AC26" s="47"/>
      <c r="AD26" s="47"/>
      <c r="AE26" s="47"/>
      <c r="AF26" s="47"/>
      <c r="AG26" s="47"/>
      <c r="AH26" s="66"/>
      <c r="AI26" s="47"/>
      <c r="AJ26" s="47"/>
      <c r="AK26" s="78"/>
      <c r="AL26" s="54"/>
      <c r="AM26" s="210">
        <f t="shared" ca="1" si="2"/>
        <v>16</v>
      </c>
    </row>
    <row r="27" spans="1:39" ht="15.75" customHeight="1" x14ac:dyDescent="0.25">
      <c r="A27" s="128"/>
      <c r="B27" s="136"/>
      <c r="C27" s="278"/>
      <c r="D27" s="50"/>
      <c r="E27" s="50"/>
      <c r="F27" s="50"/>
      <c r="G27" s="50"/>
      <c r="H27" s="50"/>
      <c r="I27" s="50"/>
      <c r="J27" s="50">
        <v>15</v>
      </c>
      <c r="K27" s="50">
        <v>10</v>
      </c>
      <c r="L27" s="50"/>
      <c r="M27" s="50">
        <v>12</v>
      </c>
      <c r="N27" s="50"/>
      <c r="O27" s="50">
        <v>10</v>
      </c>
      <c r="P27" s="50"/>
      <c r="Q27" s="50"/>
      <c r="R27" s="50"/>
      <c r="S27" s="50"/>
      <c r="T27" s="145"/>
      <c r="U27" s="145"/>
      <c r="V27" s="145"/>
      <c r="W27" s="145"/>
      <c r="X27" s="145"/>
      <c r="Y27" s="145"/>
      <c r="Z27" s="67"/>
      <c r="AA27" s="67"/>
      <c r="AB27" s="67"/>
      <c r="AC27" s="67"/>
      <c r="AD27" s="67"/>
      <c r="AE27" s="67"/>
      <c r="AF27" s="67"/>
      <c r="AG27" s="67"/>
      <c r="AH27" s="67"/>
      <c r="AI27" s="64"/>
      <c r="AJ27" s="64">
        <f>SUM(C27:AI27)</f>
        <v>47</v>
      </c>
      <c r="AK27" s="74">
        <f>+AJ27/AM27</f>
        <v>11.75</v>
      </c>
      <c r="AL27" s="75">
        <f>ROUND(SUM(AK27),0)</f>
        <v>12</v>
      </c>
      <c r="AM27" s="210">
        <f t="shared" si="2"/>
        <v>4</v>
      </c>
    </row>
    <row r="28" spans="1:39" ht="15" x14ac:dyDescent="0.25">
      <c r="A28" s="149" t="str">
        <f>Michalski_P!A1</f>
        <v>Pete Michalski</v>
      </c>
      <c r="B28" s="150" t="s">
        <v>60</v>
      </c>
      <c r="C28" s="282">
        <f>MIN(AL29,25)</f>
        <v>21</v>
      </c>
      <c r="D28" s="117">
        <f ca="1">INDIRECT(CONCATENATE(B28,"!CL22"))</f>
        <v>23</v>
      </c>
      <c r="E28" s="117">
        <f ca="1">INDIRECT(CONCATENATE(B28,"!CF22"))</f>
        <v>20</v>
      </c>
      <c r="F28" s="117">
        <f ca="1">INDIRECT(CONCATENATE(B28,"!BZ22"))</f>
        <v>23</v>
      </c>
      <c r="G28" s="117">
        <f ca="1">INDIRECT(CONCATENATE(B28,"!BT22"))</f>
        <v>21</v>
      </c>
      <c r="H28" s="117">
        <f ca="1">INDIRECT(CONCATENATE(B28,"!BN22"))</f>
        <v>19</v>
      </c>
      <c r="I28" s="117"/>
      <c r="J28" s="117">
        <f ca="1">INDIRECT(CONCATENATE(B28,"!BB22"))</f>
        <v>25</v>
      </c>
      <c r="K28" s="117">
        <f ca="1">INDIRECT(CONCATENATE(B28,"!AV22"))</f>
        <v>22</v>
      </c>
      <c r="L28" s="117">
        <f ca="1">INDIRECT(CONCATENATE(B28,"!AP22"))</f>
        <v>24</v>
      </c>
      <c r="M28" s="117"/>
      <c r="N28" s="117"/>
      <c r="O28" s="117">
        <f ca="1">INDIRECT(CONCATENATE(B28,"!X22"))</f>
        <v>19</v>
      </c>
      <c r="P28" s="117">
        <f ca="1">INDIRECT(CONCATENATE(B28,"!R22"))</f>
        <v>26</v>
      </c>
      <c r="Q28" s="117">
        <f ca="1">INDIRECT(CONCATENATE(B28,"!L22"))</f>
        <v>24</v>
      </c>
      <c r="R28" s="117">
        <f ca="1">INDIRECT(CONCATENATE(B28,"!F22"))</f>
        <v>24</v>
      </c>
      <c r="S28" s="117"/>
      <c r="T28" s="145">
        <v>21</v>
      </c>
      <c r="U28" s="145">
        <v>23</v>
      </c>
      <c r="V28" s="145">
        <v>21</v>
      </c>
      <c r="W28" s="145">
        <v>21</v>
      </c>
      <c r="X28" s="145">
        <v>24</v>
      </c>
      <c r="Y28" s="145">
        <v>21</v>
      </c>
      <c r="Z28" s="47"/>
      <c r="AA28" s="47"/>
      <c r="AB28" s="47"/>
      <c r="AC28" s="47"/>
      <c r="AD28" s="47"/>
      <c r="AE28" s="47"/>
      <c r="AF28" s="47"/>
      <c r="AG28" s="47"/>
      <c r="AH28" s="159"/>
      <c r="AI28" s="117"/>
      <c r="AJ28" s="117"/>
      <c r="AK28" s="154"/>
      <c r="AL28" s="155"/>
      <c r="AM28" s="210">
        <f t="shared" ca="1" si="2"/>
        <v>19</v>
      </c>
    </row>
    <row r="29" spans="1:39" ht="15.75" customHeight="1" x14ac:dyDescent="0.25">
      <c r="A29" s="151"/>
      <c r="B29" s="152"/>
      <c r="C29" s="283"/>
      <c r="D29" s="153">
        <v>23</v>
      </c>
      <c r="E29" s="153">
        <v>20</v>
      </c>
      <c r="F29" s="153"/>
      <c r="G29" s="153">
        <v>21</v>
      </c>
      <c r="H29" s="153">
        <v>19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45"/>
      <c r="U29" s="145"/>
      <c r="V29" s="145"/>
      <c r="W29" s="145"/>
      <c r="X29" s="145"/>
      <c r="Y29" s="145"/>
      <c r="Z29" s="67"/>
      <c r="AA29" s="67"/>
      <c r="AB29" s="67"/>
      <c r="AC29" s="67"/>
      <c r="AD29" s="67"/>
      <c r="AE29" s="67"/>
      <c r="AF29" s="67"/>
      <c r="AG29" s="67"/>
      <c r="AH29" s="160"/>
      <c r="AI29" s="156"/>
      <c r="AJ29" s="156">
        <f>SUM(C29:AI29)</f>
        <v>83</v>
      </c>
      <c r="AK29" s="157">
        <f>+AJ29/AM29</f>
        <v>20.75</v>
      </c>
      <c r="AL29" s="158">
        <f>ROUND(SUM(AK29),0)</f>
        <v>21</v>
      </c>
      <c r="AM29" s="210">
        <f t="shared" si="2"/>
        <v>4</v>
      </c>
    </row>
    <row r="30" spans="1:39" ht="15" x14ac:dyDescent="0.25">
      <c r="A30" s="165" t="str">
        <f>Michalski_S!A1</f>
        <v>Sue Michalski</v>
      </c>
      <c r="B30" s="133" t="s">
        <v>61</v>
      </c>
      <c r="C30" s="284">
        <f>MIN(AL31,25)</f>
        <v>24</v>
      </c>
      <c r="D30" s="45">
        <f ca="1">INDIRECT(CONCATENATE(B30,"!CL22"))</f>
        <v>25</v>
      </c>
      <c r="E30" s="45">
        <f ca="1">INDIRECT(CONCATENATE(B30,"!CF22"))</f>
        <v>25</v>
      </c>
      <c r="F30" s="45">
        <f ca="1">INDIRECT(CONCATENATE(B30,"!BZ22"))</f>
        <v>23</v>
      </c>
      <c r="G30" s="45">
        <f ca="1">INDIRECT(CONCATENATE(B30,"!BT22"))</f>
        <v>22</v>
      </c>
      <c r="H30" s="45">
        <f ca="1">INDIRECT(CONCATENATE(B30,"!BN22"))</f>
        <v>27</v>
      </c>
      <c r="I30" s="45"/>
      <c r="J30" s="45">
        <f ca="1">INDIRECT(CONCATENATE(B30,"!BB22"))</f>
        <v>25</v>
      </c>
      <c r="K30" s="45">
        <f ca="1">INDIRECT(CONCATENATE(B30,"!AV22"))</f>
        <v>22</v>
      </c>
      <c r="L30" s="45">
        <f ca="1">INDIRECT(CONCATENATE(B30,"!AP22"))</f>
        <v>24</v>
      </c>
      <c r="M30" s="45"/>
      <c r="N30" s="45"/>
      <c r="O30" s="45">
        <f ca="1">INDIRECT(CONCATENATE(B30,"!X22"))</f>
        <v>22</v>
      </c>
      <c r="P30" s="45">
        <f ca="1">INDIRECT(CONCATENATE(B30,"!R22"))</f>
        <v>25</v>
      </c>
      <c r="Q30" s="45">
        <f ca="1">INDIRECT(CONCATENATE(B30,"!L22"))</f>
        <v>25</v>
      </c>
      <c r="R30" s="45">
        <f ca="1">INDIRECT(CONCATENATE(B30,"!F22"))</f>
        <v>26</v>
      </c>
      <c r="S30" s="45"/>
      <c r="T30" s="145">
        <v>26</v>
      </c>
      <c r="U30" s="145">
        <v>25</v>
      </c>
      <c r="V30" s="145">
        <v>25</v>
      </c>
      <c r="W30" s="145">
        <v>24</v>
      </c>
      <c r="X30" s="145">
        <v>23</v>
      </c>
      <c r="Y30" s="145">
        <v>20</v>
      </c>
      <c r="Z30" s="48"/>
      <c r="AA30" s="48"/>
      <c r="AB30" s="48"/>
      <c r="AC30" s="48"/>
      <c r="AD30" s="48"/>
      <c r="AE30" s="48"/>
      <c r="AF30" s="48"/>
      <c r="AG30" s="48"/>
      <c r="AK30" s="168"/>
      <c r="AL30" s="169"/>
      <c r="AM30" s="210">
        <f t="shared" ca="1" si="2"/>
        <v>19</v>
      </c>
    </row>
    <row r="31" spans="1:39" ht="15" x14ac:dyDescent="0.25">
      <c r="A31" s="166"/>
      <c r="B31" s="135"/>
      <c r="C31" s="285"/>
      <c r="D31" s="167">
        <v>25</v>
      </c>
      <c r="E31" s="167">
        <v>25</v>
      </c>
      <c r="F31" s="167">
        <v>23</v>
      </c>
      <c r="G31" s="167">
        <v>22</v>
      </c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45"/>
      <c r="U31" s="145"/>
      <c r="V31" s="145"/>
      <c r="W31" s="145"/>
      <c r="X31" s="145"/>
      <c r="Y31" s="145"/>
      <c r="Z31" s="65"/>
      <c r="AA31" s="65"/>
      <c r="AB31" s="65"/>
      <c r="AC31" s="65"/>
      <c r="AD31" s="65"/>
      <c r="AE31" s="65"/>
      <c r="AF31" s="65"/>
      <c r="AG31" s="65"/>
      <c r="AH31" s="170"/>
      <c r="AI31" s="170"/>
      <c r="AJ31" s="170">
        <f>SUM(C31:AI31)</f>
        <v>95</v>
      </c>
      <c r="AK31" s="171">
        <f>+AJ31/AM31</f>
        <v>23.75</v>
      </c>
      <c r="AL31" s="172">
        <f>ROUND(SUM(AK31),0)</f>
        <v>24</v>
      </c>
      <c r="AM31" s="210">
        <f t="shared" si="2"/>
        <v>4</v>
      </c>
    </row>
    <row r="32" spans="1:39" ht="15" x14ac:dyDescent="0.25">
      <c r="A32" s="123" t="str">
        <f>Hobbs!A1</f>
        <v>Tim Hobbs</v>
      </c>
      <c r="B32" s="133" t="s">
        <v>58</v>
      </c>
      <c r="C32" s="280">
        <f>MIN(AL33,25)</f>
        <v>14</v>
      </c>
      <c r="D32" s="48">
        <f ca="1">INDIRECT(CONCATENATE(B32,"!CL22"))</f>
        <v>11</v>
      </c>
      <c r="E32" s="48">
        <f ca="1">INDIRECT(CONCATENATE(B32,"!CF22"))</f>
        <v>18</v>
      </c>
      <c r="F32" s="48">
        <f ca="1">INDIRECT(CONCATENATE(B32,"!BZ22"))</f>
        <v>17</v>
      </c>
      <c r="G32" s="48">
        <f ca="1">INDIRECT(CONCATENATE(B32,"!BT22"))</f>
        <v>12</v>
      </c>
      <c r="H32" s="48">
        <f ca="1">INDIRECT(CONCATENATE(B32,"!BN22"))</f>
        <v>16</v>
      </c>
      <c r="I32" s="48">
        <f ca="1">INDIRECT(CONCATENATE(B32,"!BH22"))</f>
        <v>15</v>
      </c>
      <c r="J32" s="48">
        <f ca="1">INDIRECT(CONCATENATE(B32,"!BB22"))</f>
        <v>17</v>
      </c>
      <c r="K32" s="48">
        <f ca="1">INDIRECT(CONCATENATE(B32,"!AV22"))</f>
        <v>12</v>
      </c>
      <c r="L32" s="48">
        <f ca="1">INDIRECT(CONCATENATE(B32,"!AP22"))</f>
        <v>16</v>
      </c>
      <c r="M32" s="48">
        <f ca="1">INDIRECT(CONCATENATE(B32,"!AJ22"))</f>
        <v>11</v>
      </c>
      <c r="N32" s="48">
        <f ca="1">INDIRECT(CONCATENATE(B32,"!AD22"))</f>
        <v>17</v>
      </c>
      <c r="O32" s="48">
        <f ca="1">INDIRECT(CONCATENATE(B32,"!X22"))</f>
        <v>14</v>
      </c>
      <c r="P32" s="48">
        <f ca="1">INDIRECT(CONCATENATE(B32,"!R22"))</f>
        <v>17</v>
      </c>
      <c r="Q32" s="48">
        <f ca="1">INDIRECT(CONCATENATE(B32,"!L22"))</f>
        <v>20</v>
      </c>
      <c r="R32" s="48">
        <f ca="1">INDIRECT(CONCATENATE(B32,"!F22"))</f>
        <v>16</v>
      </c>
      <c r="S32" s="48"/>
      <c r="T32" s="145">
        <v>7</v>
      </c>
      <c r="U32" s="145">
        <v>12</v>
      </c>
      <c r="V32" s="145">
        <v>9</v>
      </c>
      <c r="W32" s="145">
        <v>10</v>
      </c>
      <c r="X32" s="145">
        <v>13</v>
      </c>
      <c r="Y32" s="145">
        <v>9</v>
      </c>
      <c r="Z32" s="48"/>
      <c r="AA32" s="48"/>
      <c r="AB32" s="48"/>
      <c r="AC32" s="48"/>
      <c r="AD32" s="48"/>
      <c r="AE32" s="48"/>
      <c r="AF32" s="48"/>
      <c r="AG32" s="48"/>
      <c r="AH32" s="69"/>
      <c r="AI32" s="48"/>
      <c r="AJ32" s="48"/>
      <c r="AK32" s="70"/>
      <c r="AL32" s="71"/>
      <c r="AM32" s="210">
        <f t="shared" ca="1" si="2"/>
        <v>22</v>
      </c>
    </row>
    <row r="33" spans="1:40" ht="15.75" customHeight="1" x14ac:dyDescent="0.25">
      <c r="A33" s="129"/>
      <c r="B33" s="136"/>
      <c r="C33" s="281"/>
      <c r="D33" s="49">
        <v>11</v>
      </c>
      <c r="E33" s="49"/>
      <c r="F33" s="49"/>
      <c r="G33" s="49">
        <v>12</v>
      </c>
      <c r="H33" s="49">
        <v>16</v>
      </c>
      <c r="I33" s="49">
        <v>15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145"/>
      <c r="U33" s="145"/>
      <c r="V33" s="145"/>
      <c r="W33" s="145"/>
      <c r="X33" s="145"/>
      <c r="Y33" s="145"/>
      <c r="Z33" s="68"/>
      <c r="AA33" s="68"/>
      <c r="AB33" s="68"/>
      <c r="AC33" s="68"/>
      <c r="AD33" s="68"/>
      <c r="AE33" s="68"/>
      <c r="AF33" s="68"/>
      <c r="AG33" s="68"/>
      <c r="AH33" s="68"/>
      <c r="AI33" s="65"/>
      <c r="AJ33" s="65">
        <f>SUM(C33:AI33)</f>
        <v>54</v>
      </c>
      <c r="AK33" s="76">
        <f>+AJ33/AM33</f>
        <v>13.5</v>
      </c>
      <c r="AL33" s="77">
        <f>ROUND(SUM(AK33),0)</f>
        <v>14</v>
      </c>
      <c r="AM33" s="210">
        <f t="shared" si="2"/>
        <v>4</v>
      </c>
    </row>
    <row r="34" spans="1:40" ht="15" x14ac:dyDescent="0.25">
      <c r="A34" s="125" t="str">
        <f>Mohsinger_T!A1</f>
        <v>Tom Mohsinger</v>
      </c>
      <c r="B34" s="133" t="s">
        <v>63</v>
      </c>
      <c r="C34" s="277">
        <f>MIN(AL35,25)</f>
        <v>16</v>
      </c>
      <c r="D34" s="47">
        <f ca="1">INDIRECT(CONCATENATE(B34,"!CL22"))</f>
        <v>14</v>
      </c>
      <c r="E34" s="47">
        <f ca="1">INDIRECT(CONCATENATE(B34,"!CF22"))</f>
        <v>17</v>
      </c>
      <c r="F34" s="47">
        <f ca="1">INDIRECT(CONCATENATE(B34,"!BZ22"))</f>
        <v>18</v>
      </c>
      <c r="G34" s="47">
        <f ca="1">INDIRECT(CONCATENATE(B34,"!BT22"))</f>
        <v>13</v>
      </c>
      <c r="H34" s="47">
        <f ca="1">INDIRECT(CONCATENATE(B34,"!BN22"))</f>
        <v>22</v>
      </c>
      <c r="I34" s="47">
        <f ca="1">INDIRECT(CONCATENATE(B34,"!BH22"))</f>
        <v>20</v>
      </c>
      <c r="J34" s="47">
        <f ca="1">INDIRECT(CONCATENATE(B34,"!BB22"))</f>
        <v>12</v>
      </c>
      <c r="K34" s="47">
        <f ca="1">INDIRECT(CONCATENATE(B34,"!AV22"))</f>
        <v>17</v>
      </c>
      <c r="L34" s="47">
        <f ca="1">INDIRECT(CONCATENATE(B34,"!AP22"))</f>
        <v>20</v>
      </c>
      <c r="M34" s="47">
        <f ca="1">INDIRECT(CONCATENATE(B34,"!AJ22"))</f>
        <v>16</v>
      </c>
      <c r="N34" s="47">
        <f ca="1">INDIRECT(CONCATENATE(B34,"!AD22"))</f>
        <v>15</v>
      </c>
      <c r="O34" s="47">
        <f ca="1">INDIRECT(CONCATENATE(B34,"!X22"))</f>
        <v>18</v>
      </c>
      <c r="P34" s="47">
        <f ca="1">INDIRECT(CONCATENATE(B34,"!R22"))</f>
        <v>15</v>
      </c>
      <c r="Q34" s="47">
        <f ca="1">INDIRECT(CONCATENATE(B34,"!L22"))</f>
        <v>18</v>
      </c>
      <c r="R34" s="47">
        <f ca="1">INDIRECT(CONCATENATE(B34,"!F22"))</f>
        <v>19</v>
      </c>
      <c r="S34" s="47"/>
      <c r="T34" s="145">
        <v>15</v>
      </c>
      <c r="U34" s="145">
        <v>14</v>
      </c>
      <c r="V34" s="145">
        <v>11</v>
      </c>
      <c r="W34" s="145">
        <v>17</v>
      </c>
      <c r="X34" s="145">
        <v>10</v>
      </c>
      <c r="Y34" s="145">
        <v>11</v>
      </c>
      <c r="Z34" s="47"/>
      <c r="AA34" s="47"/>
      <c r="AB34" s="47"/>
      <c r="AC34" s="47"/>
      <c r="AD34" s="47"/>
      <c r="AE34" s="47"/>
      <c r="AF34" s="47"/>
      <c r="AG34" s="47"/>
      <c r="AH34" s="66"/>
      <c r="AI34" s="47"/>
      <c r="AJ34" s="47"/>
      <c r="AK34" s="78"/>
      <c r="AL34" s="54"/>
      <c r="AM34" s="210">
        <f t="shared" ca="1" si="2"/>
        <v>22</v>
      </c>
    </row>
    <row r="35" spans="1:40" ht="15.75" customHeight="1" x14ac:dyDescent="0.25">
      <c r="A35" s="128"/>
      <c r="B35" s="136"/>
      <c r="C35" s="278"/>
      <c r="D35" s="50">
        <v>14</v>
      </c>
      <c r="E35" s="50">
        <v>17</v>
      </c>
      <c r="F35" s="50">
        <v>18</v>
      </c>
      <c r="G35" s="50">
        <v>13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145"/>
      <c r="U35" s="145"/>
      <c r="V35" s="145"/>
      <c r="W35" s="145"/>
      <c r="X35" s="145"/>
      <c r="Y35" s="145"/>
      <c r="Z35" s="67"/>
      <c r="AA35" s="67"/>
      <c r="AB35" s="67"/>
      <c r="AC35" s="67"/>
      <c r="AD35" s="67"/>
      <c r="AE35" s="67"/>
      <c r="AF35" s="67"/>
      <c r="AG35" s="67"/>
      <c r="AH35" s="67"/>
      <c r="AI35" s="64"/>
      <c r="AJ35" s="64">
        <f>SUM(C35:AI35)</f>
        <v>62</v>
      </c>
      <c r="AK35" s="74">
        <f>+AJ35/AM35</f>
        <v>15.5</v>
      </c>
      <c r="AL35" s="75">
        <f>ROUND(SUM(AK35),0)</f>
        <v>16</v>
      </c>
      <c r="AM35" s="210">
        <f t="shared" si="2"/>
        <v>4</v>
      </c>
    </row>
    <row r="46" spans="1:40" ht="15.75" x14ac:dyDescent="0.25">
      <c r="A46" s="125"/>
      <c r="B46" s="133"/>
      <c r="C46" s="12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W46" s="60"/>
      <c r="Z46" s="47"/>
      <c r="AA46" s="47"/>
      <c r="AB46" s="47"/>
      <c r="AC46" s="47"/>
      <c r="AD46" s="47"/>
      <c r="AE46" s="47"/>
      <c r="AF46" s="47"/>
      <c r="AG46" s="47"/>
      <c r="AH46" s="66"/>
      <c r="AI46" s="47"/>
      <c r="AJ46" s="47"/>
      <c r="AK46" s="78"/>
      <c r="AL46" s="54"/>
    </row>
    <row r="47" spans="1:40" ht="15" x14ac:dyDescent="0.25">
      <c r="A47" s="122" t="s">
        <v>99</v>
      </c>
      <c r="B47" s="137"/>
      <c r="C47" s="131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8"/>
      <c r="U47" s="58"/>
      <c r="V47" s="58"/>
      <c r="W47" s="58"/>
      <c r="X47" s="58"/>
      <c r="Y47" s="58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N47" s="45"/>
    </row>
    <row r="48" spans="1:40" ht="15" x14ac:dyDescent="0.25">
      <c r="A48" s="119"/>
      <c r="C48" s="131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8"/>
      <c r="U48" s="58"/>
      <c r="V48" s="58"/>
      <c r="W48" s="58"/>
      <c r="X48" s="58"/>
      <c r="Y48" s="58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N48" s="45"/>
    </row>
    <row r="49" spans="1:40" ht="15" x14ac:dyDescent="0.25">
      <c r="A49" s="125"/>
      <c r="B49" s="190"/>
      <c r="C49" s="132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8"/>
      <c r="U49" s="58"/>
      <c r="V49" s="58"/>
      <c r="W49" s="58"/>
      <c r="X49" s="58"/>
      <c r="Y49" s="58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N49" s="45"/>
    </row>
    <row r="50" spans="1:40" ht="12.75" hidden="1" customHeight="1" x14ac:dyDescent="0.25">
      <c r="A50" s="141" t="s">
        <v>140</v>
      </c>
      <c r="B50" s="133" t="s">
        <v>141</v>
      </c>
      <c r="C50" s="277">
        <f>MIN(AL51,25)</f>
        <v>0</v>
      </c>
      <c r="D50" s="118">
        <f ca="1">INDIRECT(CONCATENATE(B50,"!CL22"))</f>
        <v>0</v>
      </c>
      <c r="E50" s="55">
        <f ca="1">INDIRECT(CONCATENATE(B50,"!CF22"))</f>
        <v>0</v>
      </c>
      <c r="F50" s="55">
        <f ca="1">INDIRECT(CONCATENATE(B50,"!BZ22"))</f>
        <v>0</v>
      </c>
      <c r="G50" s="55">
        <f ca="1">INDIRECT(CONCATENATE(B50,"!BT22"))</f>
        <v>0</v>
      </c>
      <c r="H50" s="55">
        <f ca="1">INDIRECT(CONCATENATE(B50,"!BN22"))</f>
        <v>0</v>
      </c>
      <c r="I50" s="55">
        <f ca="1">INDIRECT(CONCATENATE(B50,"!BH22"))</f>
        <v>0</v>
      </c>
      <c r="J50" s="55">
        <f ca="1">INDIRECT(CONCATENATE(B50,"!BB22"))</f>
        <v>0</v>
      </c>
      <c r="K50" s="55">
        <f ca="1">INDIRECT(CONCATENATE(B50,"!AV22"))</f>
        <v>0</v>
      </c>
      <c r="L50" s="55">
        <f ca="1">INDIRECT(CONCATENATE(B50,"!AP22"))</f>
        <v>0</v>
      </c>
      <c r="M50" s="55">
        <f ca="1">INDIRECT(CONCATENATE(B50,"!AJ22"))</f>
        <v>0</v>
      </c>
      <c r="N50" s="55">
        <f ca="1">INDIRECT(CONCATENATE(B50,"!AD22"))</f>
        <v>0</v>
      </c>
      <c r="O50" s="55">
        <f ca="1">INDIRECT(CONCATENATE(B50,"!X22"))</f>
        <v>0</v>
      </c>
      <c r="P50" s="55">
        <f ca="1">INDIRECT(CONCATENATE(B50,"!R22"))</f>
        <v>0</v>
      </c>
      <c r="Q50" s="55">
        <f ca="1">INDIRECT(CONCATENATE(B50,"!L22"))</f>
        <v>0</v>
      </c>
      <c r="R50" s="55">
        <f ca="1">INDIRECT(CONCATENATE(B50,"!F22"))</f>
        <v>0</v>
      </c>
      <c r="S50" s="55"/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47"/>
      <c r="AA50" s="47"/>
      <c r="AB50" s="47"/>
      <c r="AC50" s="47"/>
      <c r="AD50" s="47"/>
      <c r="AE50" s="47"/>
      <c r="AF50" s="47"/>
      <c r="AG50" s="47"/>
      <c r="AH50" s="144"/>
      <c r="AI50" s="55"/>
      <c r="AJ50" s="55"/>
      <c r="AK50" s="142"/>
      <c r="AL50" s="143"/>
      <c r="AM50" s="210">
        <f t="shared" ref="AM50:AM51" ca="1" si="3">COUNT(C50:AI50)</f>
        <v>22</v>
      </c>
      <c r="AN50" s="45"/>
    </row>
    <row r="51" spans="1:40" ht="12.75" hidden="1" customHeight="1" x14ac:dyDescent="0.25">
      <c r="A51" s="128"/>
      <c r="B51" s="136"/>
      <c r="C51" s="27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67"/>
      <c r="AA51" s="67"/>
      <c r="AB51" s="67"/>
      <c r="AC51" s="67"/>
      <c r="AD51" s="67"/>
      <c r="AE51" s="67"/>
      <c r="AF51" s="67"/>
      <c r="AG51" s="67"/>
      <c r="AH51" s="67"/>
      <c r="AI51" s="64"/>
      <c r="AJ51" s="64">
        <f>SUM(C51:AI51)</f>
        <v>0</v>
      </c>
      <c r="AK51" s="74">
        <f>+AJ51/AM51</f>
        <v>0</v>
      </c>
      <c r="AL51" s="75">
        <f>ROUND(SUM(AK51),0)</f>
        <v>0</v>
      </c>
      <c r="AM51" s="210">
        <f t="shared" si="3"/>
        <v>6</v>
      </c>
      <c r="AN51" s="45"/>
    </row>
    <row r="52" spans="1:40" ht="12.75" customHeight="1" x14ac:dyDescent="0.25">
      <c r="A52" s="141" t="s">
        <v>21</v>
      </c>
      <c r="B52" s="133" t="s">
        <v>186</v>
      </c>
      <c r="C52" s="277">
        <f>MIN(AL53,25)</f>
        <v>17</v>
      </c>
      <c r="D52" s="118"/>
      <c r="E52" s="55"/>
      <c r="F52" s="55"/>
      <c r="G52" s="55"/>
      <c r="H52" s="55">
        <f ca="1">INDIRECT(CONCATENATE(B52,"!BN22"))</f>
        <v>17</v>
      </c>
      <c r="I52" s="55"/>
      <c r="J52" s="55"/>
      <c r="K52" s="55"/>
      <c r="L52" s="55"/>
      <c r="M52" s="55"/>
      <c r="N52" s="55">
        <f ca="1">INDIRECT(CONCATENATE(B52,"!AD22"))</f>
        <v>16</v>
      </c>
      <c r="O52" s="55"/>
      <c r="P52" s="55"/>
      <c r="Q52" s="55">
        <f ca="1">INDIRECT(CONCATENATE(B52,"!L22"))</f>
        <v>21</v>
      </c>
      <c r="R52" s="55"/>
      <c r="S52" s="55"/>
      <c r="T52" s="145">
        <v>13</v>
      </c>
      <c r="U52" s="145">
        <v>13</v>
      </c>
      <c r="V52" s="145">
        <v>13</v>
      </c>
      <c r="W52" s="145">
        <v>13</v>
      </c>
      <c r="X52" s="145">
        <v>0</v>
      </c>
      <c r="Y52" s="145">
        <v>0</v>
      </c>
      <c r="Z52" s="47"/>
      <c r="AA52" s="47"/>
      <c r="AB52" s="47"/>
      <c r="AC52" s="47"/>
      <c r="AD52" s="47"/>
      <c r="AE52" s="47"/>
      <c r="AF52" s="47"/>
      <c r="AG52" s="47"/>
      <c r="AH52" s="144"/>
      <c r="AI52" s="55"/>
      <c r="AJ52" s="55"/>
      <c r="AK52" s="142"/>
      <c r="AL52" s="143"/>
      <c r="AM52" s="210">
        <f t="shared" ref="AM52:AM53" ca="1" si="4">COUNT(C52:AI52)</f>
        <v>10</v>
      </c>
      <c r="AN52" s="45"/>
    </row>
    <row r="53" spans="1:40" ht="12.75" customHeight="1" x14ac:dyDescent="0.25">
      <c r="A53" s="128"/>
      <c r="B53" s="136"/>
      <c r="C53" s="278"/>
      <c r="D53" s="50"/>
      <c r="E53" s="50"/>
      <c r="F53" s="50"/>
      <c r="G53" s="50"/>
      <c r="H53" s="50">
        <v>17</v>
      </c>
      <c r="I53" s="50"/>
      <c r="J53" s="50"/>
      <c r="K53" s="50"/>
      <c r="L53" s="50"/>
      <c r="M53" s="50"/>
      <c r="N53" s="50">
        <v>16</v>
      </c>
      <c r="O53" s="50"/>
      <c r="P53" s="50"/>
      <c r="Q53" s="50">
        <v>21</v>
      </c>
      <c r="R53" s="50"/>
      <c r="S53" s="50"/>
      <c r="T53" s="145">
        <v>13</v>
      </c>
      <c r="U53" s="145"/>
      <c r="V53" s="145"/>
      <c r="W53" s="145"/>
      <c r="X53" s="145"/>
      <c r="Y53" s="145"/>
      <c r="Z53" s="67"/>
      <c r="AA53" s="67"/>
      <c r="AB53" s="67"/>
      <c r="AC53" s="67"/>
      <c r="AD53" s="67"/>
      <c r="AE53" s="67"/>
      <c r="AF53" s="67"/>
      <c r="AG53" s="67"/>
      <c r="AH53" s="67"/>
      <c r="AI53" s="64"/>
      <c r="AJ53" s="64">
        <f>SUM(C53:AI53)</f>
        <v>67</v>
      </c>
      <c r="AK53" s="74">
        <f>+AJ53/AM53</f>
        <v>16.75</v>
      </c>
      <c r="AL53" s="75">
        <f>ROUND(SUM(AK53),0)</f>
        <v>17</v>
      </c>
      <c r="AM53" s="210">
        <f t="shared" si="4"/>
        <v>4</v>
      </c>
      <c r="AN53" s="45"/>
    </row>
    <row r="54" spans="1:40" ht="15" x14ac:dyDescent="0.25">
      <c r="A54" s="125" t="s">
        <v>135</v>
      </c>
      <c r="B54" s="133" t="s">
        <v>141</v>
      </c>
      <c r="C54" s="277">
        <f>MIN(AL55,25)</f>
        <v>0</v>
      </c>
      <c r="D54" s="118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47"/>
      <c r="AA54" s="47"/>
      <c r="AB54" s="47"/>
      <c r="AC54" s="47"/>
      <c r="AD54" s="47"/>
      <c r="AE54" s="47"/>
      <c r="AF54" s="47"/>
      <c r="AG54" s="47"/>
      <c r="AH54" s="66"/>
      <c r="AI54" s="47"/>
      <c r="AJ54" s="47"/>
      <c r="AK54" s="78"/>
      <c r="AL54" s="54"/>
      <c r="AM54" s="210">
        <f t="shared" ref="AM54:AM71" si="5">COUNT(C54:AI54)</f>
        <v>7</v>
      </c>
      <c r="AN54" s="45"/>
    </row>
    <row r="55" spans="1:40" ht="15" x14ac:dyDescent="0.25">
      <c r="A55" s="128"/>
      <c r="B55" s="136"/>
      <c r="C55" s="27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67"/>
      <c r="AA55" s="67"/>
      <c r="AB55" s="67"/>
      <c r="AC55" s="67"/>
      <c r="AD55" s="67"/>
      <c r="AE55" s="67"/>
      <c r="AF55" s="67"/>
      <c r="AG55" s="67"/>
      <c r="AH55" s="67"/>
      <c r="AI55" s="64"/>
      <c r="AJ55" s="64">
        <f>SUM(C55:AI55)</f>
        <v>0</v>
      </c>
      <c r="AK55" s="74">
        <f>+AJ55/AM55</f>
        <v>0</v>
      </c>
      <c r="AL55" s="75">
        <f>ROUND(SUM(AK55),0)</f>
        <v>0</v>
      </c>
      <c r="AM55" s="210">
        <f t="shared" si="5"/>
        <v>6</v>
      </c>
      <c r="AN55" s="45"/>
    </row>
    <row r="56" spans="1:40" ht="15" x14ac:dyDescent="0.25">
      <c r="A56" s="125" t="str">
        <f>Richardson!A1</f>
        <v>Dan Richardson</v>
      </c>
      <c r="B56" s="133" t="s">
        <v>182</v>
      </c>
      <c r="C56" s="277">
        <f>MIN(AL57,25)</f>
        <v>12</v>
      </c>
      <c r="D56" s="118"/>
      <c r="E56" s="55"/>
      <c r="F56" s="55"/>
      <c r="G56" s="55"/>
      <c r="H56" s="55"/>
      <c r="I56" s="55"/>
      <c r="J56" s="55"/>
      <c r="K56" s="55"/>
      <c r="L56" s="55"/>
      <c r="M56" s="55"/>
      <c r="N56" s="55">
        <f ca="1">INDIRECT(CONCATENATE(B56,"!AD22"))</f>
        <v>17</v>
      </c>
      <c r="O56" s="55">
        <f ca="1">INDIRECT(CONCATENATE(B56,"!X22"))</f>
        <v>11</v>
      </c>
      <c r="P56" s="55">
        <f ca="1">INDIRECT(CONCATENATE(B56,"!R22"))</f>
        <v>12</v>
      </c>
      <c r="Q56" s="55"/>
      <c r="R56" s="55"/>
      <c r="S56" s="55"/>
      <c r="T56" s="145">
        <v>12</v>
      </c>
      <c r="U56" s="145">
        <v>15</v>
      </c>
      <c r="V56" s="145">
        <v>14</v>
      </c>
      <c r="W56" s="145">
        <v>7</v>
      </c>
      <c r="X56" s="145">
        <v>14</v>
      </c>
      <c r="Y56" s="145">
        <v>14</v>
      </c>
      <c r="Z56" s="47"/>
      <c r="AA56" s="47"/>
      <c r="AB56" s="47"/>
      <c r="AC56" s="47"/>
      <c r="AD56" s="47"/>
      <c r="AE56" s="47"/>
      <c r="AF56" s="47"/>
      <c r="AG56" s="47"/>
      <c r="AH56" s="66"/>
      <c r="AI56" s="47"/>
      <c r="AJ56" s="47"/>
      <c r="AK56" s="78"/>
      <c r="AL56" s="54"/>
      <c r="AM56" s="210">
        <f t="shared" ca="1" si="5"/>
        <v>10</v>
      </c>
      <c r="AN56" s="45"/>
    </row>
    <row r="57" spans="1:40" ht="15" x14ac:dyDescent="0.25">
      <c r="A57" s="128"/>
      <c r="B57" s="136"/>
      <c r="C57" s="27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>
        <v>11</v>
      </c>
      <c r="P57" s="50">
        <v>12</v>
      </c>
      <c r="Q57" s="50"/>
      <c r="R57" s="50"/>
      <c r="S57" s="50"/>
      <c r="T57" s="145">
        <v>12</v>
      </c>
      <c r="U57" s="145"/>
      <c r="V57" s="145">
        <v>14</v>
      </c>
      <c r="W57" s="145"/>
      <c r="X57" s="145"/>
      <c r="Y57" s="145"/>
      <c r="Z57" s="67"/>
      <c r="AA57" s="67"/>
      <c r="AB57" s="67"/>
      <c r="AC57" s="67"/>
      <c r="AD57" s="67"/>
      <c r="AE57" s="67"/>
      <c r="AF57" s="67"/>
      <c r="AG57" s="67"/>
      <c r="AH57" s="67"/>
      <c r="AI57" s="64"/>
      <c r="AJ57" s="64">
        <f>SUM(C57:AI57)</f>
        <v>49</v>
      </c>
      <c r="AK57" s="74">
        <f>+AJ57/AM57</f>
        <v>12.25</v>
      </c>
      <c r="AL57" s="75">
        <f>ROUND(SUM(AK57),0)</f>
        <v>12</v>
      </c>
      <c r="AM57" s="210">
        <f t="shared" si="5"/>
        <v>4</v>
      </c>
      <c r="AN57" s="45"/>
    </row>
    <row r="58" spans="1:40" ht="15" x14ac:dyDescent="0.25">
      <c r="A58" s="125" t="str">
        <f>Sheridan!A1</f>
        <v>Joe Sheridan</v>
      </c>
      <c r="B58" s="133" t="s">
        <v>139</v>
      </c>
      <c r="C58" s="277">
        <f>MIN(AL59,25)</f>
        <v>9</v>
      </c>
      <c r="D58" s="118"/>
      <c r="E58" s="55">
        <f ca="1">INDIRECT(CONCATENATE(B58,"!CF22"))</f>
        <v>10</v>
      </c>
      <c r="F58" s="55">
        <f ca="1">INDIRECT(CONCATENATE(B58,"!BZ22"))</f>
        <v>9</v>
      </c>
      <c r="G58" s="216"/>
      <c r="H58" s="216"/>
      <c r="I58" s="55">
        <f ca="1">INDIRECT(CONCATENATE(B58,"!BH22"))</f>
        <v>11</v>
      </c>
      <c r="J58" s="216"/>
      <c r="K58" s="55">
        <f ca="1">INDIRECT(CONCATENATE(B58,"!AV22"))</f>
        <v>6</v>
      </c>
      <c r="L58" s="216"/>
      <c r="M58" s="216"/>
      <c r="N58" s="55">
        <f ca="1">INDIRECT(CONCATENATE(B58,"!AD22"))</f>
        <v>9</v>
      </c>
      <c r="O58" s="55"/>
      <c r="P58" s="55"/>
      <c r="Q58" s="55"/>
      <c r="R58" s="55">
        <f ca="1">INDIRECT(CONCATENATE(B58,"!F22"))</f>
        <v>10</v>
      </c>
      <c r="S58" s="55"/>
      <c r="T58" s="145">
        <v>4</v>
      </c>
      <c r="U58" s="145">
        <v>11</v>
      </c>
      <c r="V58" s="145">
        <v>11</v>
      </c>
      <c r="W58" s="145">
        <v>5</v>
      </c>
      <c r="X58" s="145">
        <v>8</v>
      </c>
      <c r="Y58" s="145">
        <v>10</v>
      </c>
      <c r="Z58" s="47"/>
      <c r="AA58" s="47"/>
      <c r="AB58" s="47"/>
      <c r="AC58" s="47"/>
      <c r="AD58" s="47"/>
      <c r="AE58" s="47"/>
      <c r="AF58" s="47"/>
      <c r="AG58" s="47"/>
      <c r="AH58" s="66"/>
      <c r="AI58" s="47"/>
      <c r="AJ58" s="47"/>
      <c r="AK58" s="78"/>
      <c r="AL58" s="54"/>
      <c r="AM58" s="210">
        <f t="shared" ca="1" si="5"/>
        <v>13</v>
      </c>
      <c r="AN58" s="45"/>
    </row>
    <row r="59" spans="1:40" ht="15" x14ac:dyDescent="0.25">
      <c r="A59" s="128"/>
      <c r="B59" s="136"/>
      <c r="C59" s="278"/>
      <c r="D59" s="50"/>
      <c r="E59" s="50">
        <v>10</v>
      </c>
      <c r="F59" s="50">
        <v>9</v>
      </c>
      <c r="G59" s="218"/>
      <c r="H59" s="50"/>
      <c r="I59" s="50"/>
      <c r="J59" s="218"/>
      <c r="K59" s="50">
        <v>6</v>
      </c>
      <c r="L59" s="50"/>
      <c r="M59" s="50"/>
      <c r="N59" s="50">
        <v>9</v>
      </c>
      <c r="O59" s="50"/>
      <c r="P59" s="50"/>
      <c r="Q59" s="50"/>
      <c r="R59" s="50"/>
      <c r="S59" s="50"/>
      <c r="T59" s="145"/>
      <c r="U59" s="145"/>
      <c r="V59" s="145"/>
      <c r="W59" s="145"/>
      <c r="X59" s="145"/>
      <c r="Y59" s="145"/>
      <c r="Z59" s="67"/>
      <c r="AA59" s="67"/>
      <c r="AB59" s="67"/>
      <c r="AC59" s="67"/>
      <c r="AD59" s="67"/>
      <c r="AE59" s="67"/>
      <c r="AF59" s="67"/>
      <c r="AG59" s="67"/>
      <c r="AH59" s="67"/>
      <c r="AI59" s="64"/>
      <c r="AJ59" s="64">
        <f>SUM(C59:AI59)</f>
        <v>34</v>
      </c>
      <c r="AK59" s="74">
        <f>+AJ59/AM59</f>
        <v>8.5</v>
      </c>
      <c r="AL59" s="75">
        <f>ROUND(SUM(AK59),0)</f>
        <v>9</v>
      </c>
      <c r="AM59" s="210">
        <f t="shared" si="5"/>
        <v>4</v>
      </c>
      <c r="AN59" s="45"/>
    </row>
    <row r="60" spans="1:40" ht="15" x14ac:dyDescent="0.25">
      <c r="A60" s="125" t="str">
        <f>Scott!A1</f>
        <v>Bret Scott</v>
      </c>
      <c r="B60" s="133" t="s">
        <v>183</v>
      </c>
      <c r="C60" s="277">
        <f>MIN(AL61,25)</f>
        <v>18</v>
      </c>
      <c r="D60" s="118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145">
        <v>21</v>
      </c>
      <c r="U60" s="145">
        <v>19</v>
      </c>
      <c r="V60" s="145">
        <v>13</v>
      </c>
      <c r="W60" s="145">
        <v>18</v>
      </c>
      <c r="X60" s="145">
        <v>18</v>
      </c>
      <c r="Y60" s="145">
        <v>18</v>
      </c>
      <c r="Z60" s="47"/>
      <c r="AA60" s="47"/>
      <c r="AB60" s="47"/>
      <c r="AC60" s="47"/>
      <c r="AD60" s="47"/>
      <c r="AE60" s="47"/>
      <c r="AF60" s="47"/>
      <c r="AG60" s="47"/>
      <c r="AH60" s="66"/>
      <c r="AI60" s="47"/>
      <c r="AJ60" s="47"/>
      <c r="AK60" s="78"/>
      <c r="AL60" s="54"/>
      <c r="AM60" s="210">
        <f t="shared" si="5"/>
        <v>7</v>
      </c>
    </row>
    <row r="61" spans="1:40" ht="15" x14ac:dyDescent="0.25">
      <c r="A61" s="128"/>
      <c r="B61" s="136"/>
      <c r="C61" s="27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145">
        <v>21</v>
      </c>
      <c r="U61" s="145">
        <v>19</v>
      </c>
      <c r="V61" s="145">
        <v>13</v>
      </c>
      <c r="W61" s="145">
        <v>18</v>
      </c>
      <c r="X61" s="145"/>
      <c r="Y61" s="145"/>
      <c r="Z61" s="67"/>
      <c r="AA61" s="67"/>
      <c r="AB61" s="67"/>
      <c r="AC61" s="67"/>
      <c r="AD61" s="67"/>
      <c r="AE61" s="67"/>
      <c r="AF61" s="67"/>
      <c r="AG61" s="67"/>
      <c r="AH61" s="67"/>
      <c r="AI61" s="64"/>
      <c r="AJ61" s="64">
        <f>SUM(C61:AI61)</f>
        <v>71</v>
      </c>
      <c r="AK61" s="74">
        <f>+AJ61/AM61</f>
        <v>17.75</v>
      </c>
      <c r="AL61" s="75">
        <f>ROUND(SUM(AK61),0)</f>
        <v>18</v>
      </c>
      <c r="AM61" s="210">
        <f t="shared" si="5"/>
        <v>4</v>
      </c>
    </row>
    <row r="62" spans="1:40" ht="15" x14ac:dyDescent="0.25">
      <c r="A62" s="125" t="str">
        <f>Roschinsky!A1</f>
        <v>Mark Roschinsky</v>
      </c>
      <c r="B62" s="133" t="s">
        <v>188</v>
      </c>
      <c r="C62" s="277">
        <f>MIN(AL63,25)</f>
        <v>7</v>
      </c>
      <c r="D62" s="118"/>
      <c r="E62" s="55">
        <f ca="1">INDIRECT(CONCATENATE(B62,"!CF22"))</f>
        <v>8</v>
      </c>
      <c r="F62" s="55"/>
      <c r="G62" s="216">
        <v>11</v>
      </c>
      <c r="H62" s="216">
        <v>9</v>
      </c>
      <c r="I62" s="216">
        <v>5</v>
      </c>
      <c r="J62" s="216">
        <v>11</v>
      </c>
      <c r="K62" s="216">
        <v>5</v>
      </c>
      <c r="L62" s="216">
        <v>13</v>
      </c>
      <c r="M62" s="216">
        <v>7</v>
      </c>
      <c r="N62" s="216">
        <v>6</v>
      </c>
      <c r="O62" s="55">
        <f ca="1">INDIRECT(CONCATENATE(B62,"!X22"))</f>
        <v>9</v>
      </c>
      <c r="P62" s="55"/>
      <c r="Q62" s="55"/>
      <c r="R62" s="55"/>
      <c r="S62" s="47"/>
      <c r="T62" s="145">
        <v>10</v>
      </c>
      <c r="U62" s="145">
        <v>10</v>
      </c>
      <c r="V62" s="145">
        <v>10</v>
      </c>
      <c r="W62" s="145">
        <v>10</v>
      </c>
      <c r="X62" s="145"/>
      <c r="Y62" s="145"/>
      <c r="Z62" s="66"/>
      <c r="AA62" s="66"/>
      <c r="AB62" s="66"/>
      <c r="AC62" s="66"/>
      <c r="AD62" s="66"/>
      <c r="AE62" s="66"/>
      <c r="AF62" s="66"/>
      <c r="AG62" s="66"/>
      <c r="AH62" s="66"/>
      <c r="AI62" s="47"/>
      <c r="AJ62" s="47"/>
      <c r="AK62" s="78"/>
      <c r="AL62" s="54"/>
    </row>
    <row r="63" spans="1:40" ht="39" x14ac:dyDescent="0.25">
      <c r="A63" s="246" t="str">
        <f>B63</f>
        <v>(scores from Monday League)</v>
      </c>
      <c r="B63" s="217" t="s">
        <v>212</v>
      </c>
      <c r="C63" s="278"/>
      <c r="D63" s="47"/>
      <c r="E63" s="47">
        <v>8</v>
      </c>
      <c r="F63" s="47"/>
      <c r="G63" s="132"/>
      <c r="H63" s="132">
        <v>9</v>
      </c>
      <c r="I63" s="132">
        <v>5</v>
      </c>
      <c r="J63" s="47"/>
      <c r="K63" s="132">
        <v>5</v>
      </c>
      <c r="L63" s="47"/>
      <c r="M63" s="47"/>
      <c r="N63" s="47"/>
      <c r="O63" s="47"/>
      <c r="P63" s="47"/>
      <c r="Q63" s="47"/>
      <c r="R63" s="47"/>
      <c r="S63" s="47"/>
      <c r="T63" s="145"/>
      <c r="U63" s="145"/>
      <c r="V63" s="145"/>
      <c r="W63" s="145"/>
      <c r="X63" s="145"/>
      <c r="Y63" s="145"/>
      <c r="Z63" s="66"/>
      <c r="AA63" s="66"/>
      <c r="AB63" s="66"/>
      <c r="AC63" s="66"/>
      <c r="AD63" s="66"/>
      <c r="AE63" s="66"/>
      <c r="AF63" s="66"/>
      <c r="AG63" s="66"/>
      <c r="AH63" s="193"/>
      <c r="AI63" s="50"/>
      <c r="AJ63" s="64">
        <f>SUM(C63:AI63)</f>
        <v>27</v>
      </c>
      <c r="AK63" s="74">
        <f>+AJ63/AM63</f>
        <v>6.75</v>
      </c>
      <c r="AL63" s="75">
        <f>ROUND(SUM(AK63),0)</f>
        <v>7</v>
      </c>
      <c r="AM63" s="210">
        <f t="shared" si="5"/>
        <v>4</v>
      </c>
    </row>
    <row r="64" spans="1:40" ht="15" x14ac:dyDescent="0.25">
      <c r="A64" s="125" t="str">
        <f>Archambault!A1</f>
        <v>Paul Archambault</v>
      </c>
      <c r="B64" s="133" t="s">
        <v>190</v>
      </c>
      <c r="C64" s="277">
        <f>MIN(AL65,25)</f>
        <v>11</v>
      </c>
      <c r="D64" s="118"/>
      <c r="E64" s="55"/>
      <c r="F64" s="55">
        <f ca="1">INDIRECT(CONCATENATE(B64,"!BZ22"))</f>
        <v>14</v>
      </c>
      <c r="G64" s="55"/>
      <c r="H64" s="55"/>
      <c r="I64" s="55"/>
      <c r="J64" s="55"/>
      <c r="K64" s="55"/>
      <c r="L64" s="55"/>
      <c r="M64" s="55">
        <f ca="1">INDIRECT(CONCATENATE(B64,"!AJ22"))</f>
        <v>8</v>
      </c>
      <c r="N64" s="55"/>
      <c r="O64" s="55">
        <f ca="1">INDIRECT(CONCATENATE(B64,"!X22"))</f>
        <v>11</v>
      </c>
      <c r="P64" s="55"/>
      <c r="Q64" s="55"/>
      <c r="R64" s="55"/>
      <c r="S64" s="118"/>
      <c r="T64" s="145">
        <v>11</v>
      </c>
      <c r="U64" s="145">
        <v>11</v>
      </c>
      <c r="V64" s="145">
        <v>11</v>
      </c>
      <c r="W64" s="145">
        <v>11</v>
      </c>
      <c r="X64" s="145"/>
      <c r="Y64" s="145"/>
      <c r="Z64" s="66"/>
      <c r="AA64" s="66"/>
      <c r="AB64" s="66"/>
      <c r="AC64" s="66"/>
      <c r="AD64" s="66"/>
      <c r="AE64" s="66"/>
      <c r="AF64" s="66"/>
      <c r="AG64" s="66"/>
      <c r="AH64" s="66"/>
      <c r="AI64" s="47"/>
      <c r="AJ64" s="47"/>
      <c r="AK64" s="78"/>
      <c r="AL64" s="54"/>
      <c r="AM64" s="210">
        <f t="shared" ca="1" si="5"/>
        <v>8</v>
      </c>
    </row>
    <row r="65" spans="1:39" ht="15" x14ac:dyDescent="0.25">
      <c r="A65" s="191"/>
      <c r="B65" s="190"/>
      <c r="C65" s="278"/>
      <c r="D65" s="47"/>
      <c r="E65" s="47"/>
      <c r="F65" s="47">
        <v>14</v>
      </c>
      <c r="G65" s="47"/>
      <c r="H65" s="47"/>
      <c r="I65" s="47"/>
      <c r="J65" s="47"/>
      <c r="K65" s="47"/>
      <c r="L65" s="47"/>
      <c r="M65" s="47">
        <v>8</v>
      </c>
      <c r="N65" s="47"/>
      <c r="O65" s="47">
        <v>11</v>
      </c>
      <c r="P65" s="50"/>
      <c r="Q65" s="50"/>
      <c r="R65" s="50"/>
      <c r="S65" s="192"/>
      <c r="T65" s="145">
        <v>11</v>
      </c>
      <c r="U65" s="145"/>
      <c r="V65" s="145"/>
      <c r="W65" s="145"/>
      <c r="X65" s="145"/>
      <c r="Y65" s="145"/>
      <c r="Z65" s="66"/>
      <c r="AA65" s="66"/>
      <c r="AB65" s="66"/>
      <c r="AC65" s="66"/>
      <c r="AD65" s="66"/>
      <c r="AE65" s="66"/>
      <c r="AF65" s="66"/>
      <c r="AG65" s="66"/>
      <c r="AH65" s="193"/>
      <c r="AI65" s="50"/>
      <c r="AJ65" s="64">
        <f>SUM(C65:AI65)</f>
        <v>44</v>
      </c>
      <c r="AK65" s="74">
        <f>+AJ65/AM65</f>
        <v>11</v>
      </c>
      <c r="AL65" s="75">
        <f>ROUND(SUM(AK65),0)</f>
        <v>11</v>
      </c>
      <c r="AM65" s="210">
        <f t="shared" ref="AM65:AM67" si="6">COUNT(C65:AI65)</f>
        <v>4</v>
      </c>
    </row>
    <row r="66" spans="1:39" ht="15" x14ac:dyDescent="0.25">
      <c r="A66" s="125" t="s">
        <v>192</v>
      </c>
      <c r="B66" s="133" t="s">
        <v>193</v>
      </c>
      <c r="C66" s="277">
        <f>MIN(AL67,25)</f>
        <v>19</v>
      </c>
      <c r="D66" s="118"/>
      <c r="E66" s="55"/>
      <c r="F66" s="55"/>
      <c r="G66" s="55">
        <f ca="1">INDIRECT(CONCATENATE(B66,"!BT22"))</f>
        <v>18</v>
      </c>
      <c r="H66" s="55">
        <f ca="1">INDIRECT(CONCATENATE(B66,"!BN22"))</f>
        <v>20</v>
      </c>
      <c r="I66" s="55"/>
      <c r="J66" s="55"/>
      <c r="K66" s="55"/>
      <c r="L66" s="55"/>
      <c r="M66" s="55">
        <f ca="1">INDIRECT(CONCATENATE(B66,"!AJ22"))</f>
        <v>18</v>
      </c>
      <c r="N66" s="55"/>
      <c r="O66" s="55"/>
      <c r="P66" s="47"/>
      <c r="Q66" s="47"/>
      <c r="R66" s="47"/>
      <c r="S66" s="47"/>
      <c r="T66" s="145">
        <v>19</v>
      </c>
      <c r="U66" s="145">
        <v>19</v>
      </c>
      <c r="V66" s="145">
        <v>19</v>
      </c>
      <c r="W66" s="145">
        <v>19</v>
      </c>
      <c r="X66" s="145"/>
      <c r="Y66" s="145"/>
      <c r="Z66" s="66"/>
      <c r="AA66" s="66"/>
      <c r="AB66" s="66"/>
      <c r="AC66" s="66"/>
      <c r="AD66" s="66"/>
      <c r="AE66" s="66"/>
      <c r="AF66" s="66"/>
      <c r="AG66" s="66"/>
      <c r="AH66" s="66"/>
      <c r="AI66" s="47"/>
      <c r="AJ66" s="47"/>
      <c r="AK66" s="78"/>
      <c r="AL66" s="54"/>
    </row>
    <row r="67" spans="1:39" ht="15" x14ac:dyDescent="0.25">
      <c r="A67" s="191"/>
      <c r="B67" s="190"/>
      <c r="C67" s="278"/>
      <c r="D67" s="197"/>
      <c r="E67" s="50"/>
      <c r="F67" s="50"/>
      <c r="G67" s="50">
        <v>18</v>
      </c>
      <c r="H67" s="50">
        <v>20</v>
      </c>
      <c r="I67" s="50"/>
      <c r="J67" s="50"/>
      <c r="K67" s="50"/>
      <c r="L67" s="50"/>
      <c r="M67" s="50">
        <v>18</v>
      </c>
      <c r="N67" s="50"/>
      <c r="O67" s="50"/>
      <c r="P67" s="50"/>
      <c r="Q67" s="50"/>
      <c r="R67" s="50"/>
      <c r="S67" s="192"/>
      <c r="T67" s="145">
        <v>19</v>
      </c>
      <c r="U67" s="145"/>
      <c r="V67" s="145"/>
      <c r="W67" s="145"/>
      <c r="X67" s="145"/>
      <c r="Y67" s="145"/>
      <c r="Z67" s="66"/>
      <c r="AA67" s="66"/>
      <c r="AB67" s="66"/>
      <c r="AC67" s="66"/>
      <c r="AD67" s="66"/>
      <c r="AE67" s="66"/>
      <c r="AF67" s="66"/>
      <c r="AG67" s="66"/>
      <c r="AH67" s="193"/>
      <c r="AI67" s="50"/>
      <c r="AJ67" s="64">
        <f>SUM(C67:AI67)</f>
        <v>75</v>
      </c>
      <c r="AK67" s="74">
        <f>+AJ67/AM67</f>
        <v>18.75</v>
      </c>
      <c r="AL67" s="75">
        <f>ROUND(SUM(AK67),0)</f>
        <v>19</v>
      </c>
      <c r="AM67" s="210">
        <f t="shared" si="6"/>
        <v>4</v>
      </c>
    </row>
    <row r="68" spans="1:39" ht="15" x14ac:dyDescent="0.25">
      <c r="A68" s="125" t="s">
        <v>194</v>
      </c>
      <c r="B68" s="133" t="s">
        <v>195</v>
      </c>
      <c r="C68" s="277">
        <f>MIN(AL69,25)</f>
        <v>11</v>
      </c>
      <c r="D68" s="47">
        <f ca="1">INDIRECT(CONCATENATE(B68,"!CL22"))</f>
        <v>10</v>
      </c>
      <c r="E68" s="47"/>
      <c r="F68" s="47"/>
      <c r="G68" s="47">
        <f ca="1">INDIRECT(CONCATENATE(B68,"!BT22"))</f>
        <v>15</v>
      </c>
      <c r="H68" s="47"/>
      <c r="I68" s="47">
        <f ca="1">INDIRECT(CONCATENATE(B68,"!BH22"))</f>
        <v>11</v>
      </c>
      <c r="J68" s="47">
        <f ca="1">INDIRECT(CONCATENATE(B68,"!BB22"))</f>
        <v>19</v>
      </c>
      <c r="K68" s="47">
        <f ca="1">INDIRECT(CONCATENATE(B68,"!AV22"))</f>
        <v>9</v>
      </c>
      <c r="L68" s="47">
        <f ca="1">INDIRECT(CONCATENATE(B68,"!AP22"))</f>
        <v>20</v>
      </c>
      <c r="M68" s="47"/>
      <c r="N68" s="47"/>
      <c r="O68" s="47"/>
      <c r="P68" s="47"/>
      <c r="Q68" s="47"/>
      <c r="R68" s="47"/>
      <c r="S68" s="47"/>
      <c r="T68" s="145">
        <v>15</v>
      </c>
      <c r="U68" s="145">
        <v>15</v>
      </c>
      <c r="V68" s="145">
        <v>15</v>
      </c>
      <c r="W68" s="145">
        <v>15</v>
      </c>
      <c r="X68" s="145"/>
      <c r="Y68" s="145"/>
      <c r="Z68" s="66"/>
      <c r="AA68" s="66"/>
      <c r="AB68" s="66"/>
      <c r="AC68" s="66"/>
      <c r="AD68" s="66"/>
      <c r="AE68" s="66"/>
      <c r="AF68" s="66"/>
      <c r="AG68" s="66"/>
      <c r="AH68" s="66"/>
      <c r="AI68" s="47"/>
      <c r="AJ68" s="47"/>
      <c r="AK68" s="78"/>
      <c r="AL68" s="54"/>
    </row>
    <row r="69" spans="1:39" ht="15" x14ac:dyDescent="0.25">
      <c r="A69" s="191"/>
      <c r="B69" s="190"/>
      <c r="C69" s="278"/>
      <c r="D69" s="47">
        <v>10</v>
      </c>
      <c r="E69" s="47"/>
      <c r="F69" s="47"/>
      <c r="G69" s="47">
        <v>15</v>
      </c>
      <c r="H69" s="47"/>
      <c r="I69" s="47">
        <v>11</v>
      </c>
      <c r="J69" s="47"/>
      <c r="K69" s="47">
        <v>9</v>
      </c>
      <c r="L69" s="47"/>
      <c r="M69" s="47"/>
      <c r="N69" s="47"/>
      <c r="O69" s="47"/>
      <c r="P69" s="47"/>
      <c r="Q69" s="47"/>
      <c r="R69" s="47"/>
      <c r="S69" s="47"/>
      <c r="T69" s="145"/>
      <c r="U69" s="145"/>
      <c r="V69" s="145"/>
      <c r="W69" s="145"/>
      <c r="X69" s="145"/>
      <c r="Y69" s="145"/>
      <c r="Z69" s="66"/>
      <c r="AA69" s="66"/>
      <c r="AB69" s="66"/>
      <c r="AC69" s="66"/>
      <c r="AD69" s="66"/>
      <c r="AE69" s="66"/>
      <c r="AF69" s="66"/>
      <c r="AG69" s="66"/>
      <c r="AH69" s="193"/>
      <c r="AI69" s="50"/>
      <c r="AJ69" s="64">
        <f>SUM(C69:AI69)</f>
        <v>45</v>
      </c>
      <c r="AK69" s="74">
        <f>+AJ69/AM69</f>
        <v>11.25</v>
      </c>
      <c r="AL69" s="75">
        <f>ROUND(SUM(AK69),0)</f>
        <v>11</v>
      </c>
      <c r="AM69" s="210">
        <f t="shared" ref="AM69" si="7">COUNT(C69:AI69)</f>
        <v>4</v>
      </c>
    </row>
    <row r="70" spans="1:39" ht="15" x14ac:dyDescent="0.25">
      <c r="A70" s="125" t="str">
        <f>Henderson!A1</f>
        <v>Jeanne Henderson</v>
      </c>
      <c r="B70" s="133" t="s">
        <v>137</v>
      </c>
      <c r="C70" s="277">
        <f>MIN(AL71,25)</f>
        <v>17</v>
      </c>
      <c r="D70" s="118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145">
        <v>16</v>
      </c>
      <c r="U70" s="145">
        <v>19</v>
      </c>
      <c r="V70" s="145">
        <v>16</v>
      </c>
      <c r="W70" s="145">
        <v>17</v>
      </c>
      <c r="X70" s="145"/>
      <c r="Y70" s="145"/>
      <c r="Z70" s="47"/>
      <c r="AA70" s="47"/>
      <c r="AB70" s="47"/>
      <c r="AC70" s="47"/>
      <c r="AD70" s="47"/>
      <c r="AE70" s="47"/>
      <c r="AF70" s="47"/>
      <c r="AG70" s="47"/>
      <c r="AH70" s="66"/>
      <c r="AI70" s="47"/>
      <c r="AJ70" s="47"/>
      <c r="AK70" s="78"/>
      <c r="AL70" s="54"/>
      <c r="AM70" s="210">
        <f t="shared" si="5"/>
        <v>5</v>
      </c>
    </row>
    <row r="71" spans="1:39" ht="15" x14ac:dyDescent="0.25">
      <c r="A71" s="128"/>
      <c r="B71" s="136"/>
      <c r="C71" s="27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145">
        <v>16</v>
      </c>
      <c r="U71" s="145">
        <v>19</v>
      </c>
      <c r="V71" s="145">
        <v>16</v>
      </c>
      <c r="W71" s="145">
        <v>17</v>
      </c>
      <c r="X71" s="145"/>
      <c r="Y71" s="145"/>
      <c r="Z71" s="67"/>
      <c r="AA71" s="67"/>
      <c r="AB71" s="67"/>
      <c r="AC71" s="67"/>
      <c r="AD71" s="67"/>
      <c r="AE71" s="67"/>
      <c r="AF71" s="67"/>
      <c r="AG71" s="67"/>
      <c r="AH71" s="193"/>
      <c r="AI71" s="50"/>
      <c r="AJ71" s="64">
        <f>SUM(C71:AI71)</f>
        <v>68</v>
      </c>
      <c r="AK71" s="74">
        <f>+AJ71/AM71</f>
        <v>17</v>
      </c>
      <c r="AL71" s="75">
        <f>ROUND(SUM(AK71),0)</f>
        <v>17</v>
      </c>
      <c r="AM71" s="210">
        <f t="shared" si="5"/>
        <v>4</v>
      </c>
    </row>
    <row r="74" spans="1:39" x14ac:dyDescent="0.2">
      <c r="A74" s="286" t="s">
        <v>215</v>
      </c>
      <c r="B74" s="286"/>
      <c r="C74" s="286"/>
      <c r="D74" s="286"/>
      <c r="E74" s="120"/>
      <c r="F74" s="120"/>
      <c r="G74" s="120"/>
    </row>
    <row r="75" spans="1:39" x14ac:dyDescent="0.2">
      <c r="B75" s="120"/>
      <c r="D75" s="120"/>
      <c r="E75" s="120"/>
      <c r="F75" s="120"/>
      <c r="G75" s="120"/>
    </row>
    <row r="76" spans="1:39" x14ac:dyDescent="0.2">
      <c r="A76" s="120" t="s">
        <v>202</v>
      </c>
      <c r="B76" s="120" t="s">
        <v>190</v>
      </c>
      <c r="C76" s="213">
        <f>C64</f>
        <v>11</v>
      </c>
      <c r="D76" s="215">
        <f>AK65</f>
        <v>11</v>
      </c>
      <c r="E76" s="120"/>
      <c r="F76" s="120"/>
      <c r="G76" s="120"/>
    </row>
    <row r="77" spans="1:39" x14ac:dyDescent="0.2">
      <c r="A77" s="120" t="s">
        <v>131</v>
      </c>
      <c r="B77" s="120" t="s">
        <v>127</v>
      </c>
      <c r="C77" s="213">
        <f>C20</f>
        <v>5</v>
      </c>
      <c r="D77" s="215">
        <f>AK21</f>
        <v>5</v>
      </c>
      <c r="E77" s="120"/>
      <c r="F77" s="120"/>
      <c r="G77" s="120"/>
    </row>
    <row r="78" spans="1:39" x14ac:dyDescent="0.2">
      <c r="A78" s="120" t="s">
        <v>203</v>
      </c>
      <c r="B78" s="120" t="s">
        <v>126</v>
      </c>
      <c r="C78" s="213">
        <f>C12</f>
        <v>8</v>
      </c>
      <c r="D78" s="215">
        <f>AK13</f>
        <v>8.25</v>
      </c>
      <c r="E78" s="120"/>
      <c r="F78" s="120"/>
      <c r="G78" s="120"/>
    </row>
    <row r="79" spans="1:39" x14ac:dyDescent="0.2">
      <c r="A79" s="120" t="s">
        <v>204</v>
      </c>
      <c r="B79" s="120" t="s">
        <v>159</v>
      </c>
      <c r="C79" s="213">
        <v>11</v>
      </c>
      <c r="D79" s="120"/>
      <c r="E79" s="120"/>
      <c r="F79" s="120"/>
      <c r="G79" s="120"/>
    </row>
    <row r="80" spans="1:39" x14ac:dyDescent="0.2">
      <c r="A80" s="120" t="s">
        <v>205</v>
      </c>
      <c r="B80" s="120" t="s">
        <v>134</v>
      </c>
      <c r="C80" s="213">
        <f>C14</f>
        <v>8</v>
      </c>
      <c r="D80" s="120"/>
      <c r="E80" s="120"/>
      <c r="F80" s="120"/>
      <c r="G80" s="120"/>
    </row>
    <row r="81" spans="1:7" x14ac:dyDescent="0.2">
      <c r="A81" s="120" t="s">
        <v>206</v>
      </c>
      <c r="B81" s="120" t="s">
        <v>137</v>
      </c>
      <c r="C81" s="213">
        <f>C70</f>
        <v>17</v>
      </c>
      <c r="D81" s="215">
        <f>AK71</f>
        <v>17</v>
      </c>
      <c r="E81" s="120"/>
      <c r="F81" s="120"/>
      <c r="G81" s="120"/>
    </row>
    <row r="82" spans="1:7" x14ac:dyDescent="0.2">
      <c r="A82" s="120" t="s">
        <v>81</v>
      </c>
      <c r="B82" s="120" t="s">
        <v>58</v>
      </c>
      <c r="C82" s="213">
        <f>C32</f>
        <v>14</v>
      </c>
      <c r="D82" s="215">
        <f>AK33</f>
        <v>13.5</v>
      </c>
      <c r="E82" s="120"/>
      <c r="F82" s="120"/>
      <c r="G82" s="120"/>
    </row>
    <row r="83" spans="1:7" x14ac:dyDescent="0.2">
      <c r="A83" s="120" t="s">
        <v>207</v>
      </c>
      <c r="B83" s="120" t="s">
        <v>186</v>
      </c>
      <c r="C83" s="213">
        <f>C52</f>
        <v>17</v>
      </c>
      <c r="D83" s="215">
        <f>AK53</f>
        <v>16.75</v>
      </c>
      <c r="E83" s="120"/>
      <c r="F83" s="120"/>
      <c r="G83" s="120"/>
    </row>
    <row r="84" spans="1:7" x14ac:dyDescent="0.2">
      <c r="A84" s="120" t="s">
        <v>208</v>
      </c>
      <c r="B84" s="120" t="s">
        <v>195</v>
      </c>
      <c r="C84" s="213">
        <f>C68</f>
        <v>11</v>
      </c>
      <c r="D84" s="215">
        <f>AK69</f>
        <v>11.25</v>
      </c>
      <c r="E84" s="120"/>
      <c r="F84" s="120"/>
      <c r="G84" s="120"/>
    </row>
    <row r="85" spans="1:7" x14ac:dyDescent="0.2">
      <c r="A85" s="120" t="s">
        <v>73</v>
      </c>
      <c r="B85" s="120" t="s">
        <v>59</v>
      </c>
      <c r="C85" s="213">
        <f>C4</f>
        <v>4</v>
      </c>
      <c r="D85" s="215">
        <f>AK5</f>
        <v>4.25</v>
      </c>
      <c r="E85" s="120"/>
      <c r="F85" s="120"/>
      <c r="G85" s="120"/>
    </row>
    <row r="86" spans="1:7" x14ac:dyDescent="0.2">
      <c r="A86" s="120" t="s">
        <v>157</v>
      </c>
      <c r="B86" s="120" t="s">
        <v>138</v>
      </c>
      <c r="C86" s="213">
        <f>C10</f>
        <v>14</v>
      </c>
      <c r="D86" s="120">
        <f>AK11</f>
        <v>14.25</v>
      </c>
      <c r="E86" s="120"/>
      <c r="F86" s="120"/>
      <c r="G86" s="120"/>
    </row>
    <row r="87" spans="1:7" x14ac:dyDescent="0.2">
      <c r="A87" s="120" t="s">
        <v>79</v>
      </c>
      <c r="B87" s="120" t="s">
        <v>60</v>
      </c>
      <c r="C87" s="213">
        <f>C28</f>
        <v>21</v>
      </c>
      <c r="D87" s="215">
        <f>AK29</f>
        <v>20.75</v>
      </c>
      <c r="E87" s="120"/>
      <c r="F87" s="120"/>
      <c r="G87" s="120"/>
    </row>
    <row r="88" spans="1:7" x14ac:dyDescent="0.2">
      <c r="A88" s="120" t="s">
        <v>80</v>
      </c>
      <c r="B88" s="120" t="s">
        <v>61</v>
      </c>
      <c r="C88" s="213">
        <f>C30</f>
        <v>24</v>
      </c>
      <c r="D88" s="215">
        <f>AK31</f>
        <v>23.75</v>
      </c>
      <c r="E88" s="120"/>
      <c r="F88" s="120"/>
      <c r="G88" s="120"/>
    </row>
    <row r="89" spans="1:7" x14ac:dyDescent="0.2">
      <c r="A89" s="120" t="s">
        <v>74</v>
      </c>
      <c r="B89" s="120" t="s">
        <v>62</v>
      </c>
      <c r="C89" s="213">
        <f>C6</f>
        <v>13</v>
      </c>
      <c r="D89" s="215">
        <f>AK7</f>
        <v>13.25</v>
      </c>
      <c r="E89" s="120"/>
      <c r="F89" s="120"/>
      <c r="G89" s="120"/>
    </row>
    <row r="90" spans="1:7" x14ac:dyDescent="0.2">
      <c r="A90" s="120" t="s">
        <v>82</v>
      </c>
      <c r="B90" s="120" t="s">
        <v>63</v>
      </c>
      <c r="C90" s="213">
        <f>C34</f>
        <v>16</v>
      </c>
      <c r="D90" s="215">
        <f>AK35</f>
        <v>15.5</v>
      </c>
      <c r="E90" s="120"/>
      <c r="F90" s="120"/>
      <c r="G90" s="120"/>
    </row>
    <row r="91" spans="1:7" x14ac:dyDescent="0.2">
      <c r="A91" s="120" t="s">
        <v>165</v>
      </c>
      <c r="B91" s="120" t="s">
        <v>163</v>
      </c>
      <c r="C91" s="213">
        <f>C26</f>
        <v>12</v>
      </c>
      <c r="D91" s="215">
        <f>AK27</f>
        <v>11.75</v>
      </c>
      <c r="E91" s="120"/>
      <c r="F91" s="120"/>
      <c r="G91" s="120"/>
    </row>
    <row r="92" spans="1:7" x14ac:dyDescent="0.2">
      <c r="A92" s="120" t="s">
        <v>203</v>
      </c>
      <c r="B92" s="120" t="s">
        <v>162</v>
      </c>
      <c r="C92" s="213">
        <f>C14</f>
        <v>8</v>
      </c>
      <c r="D92" s="120">
        <f>AK15</f>
        <v>8</v>
      </c>
      <c r="E92" s="120"/>
      <c r="F92" s="120"/>
      <c r="G92" s="120"/>
    </row>
    <row r="93" spans="1:7" x14ac:dyDescent="0.2">
      <c r="A93" s="120" t="s">
        <v>209</v>
      </c>
      <c r="B93" s="120" t="s">
        <v>193</v>
      </c>
      <c r="C93" s="213">
        <f>C66</f>
        <v>19</v>
      </c>
      <c r="D93" s="215">
        <f>AK67</f>
        <v>18.75</v>
      </c>
      <c r="E93" s="120"/>
      <c r="F93" s="120"/>
      <c r="G93" s="120"/>
    </row>
    <row r="94" spans="1:7" x14ac:dyDescent="0.2">
      <c r="A94" s="120" t="s">
        <v>77</v>
      </c>
      <c r="B94" s="120" t="s">
        <v>136</v>
      </c>
      <c r="C94" s="213">
        <f>C18</f>
        <v>11</v>
      </c>
      <c r="D94" s="215">
        <f>AK19</f>
        <v>11</v>
      </c>
      <c r="E94" s="120"/>
      <c r="F94" s="120"/>
      <c r="G94" s="120"/>
    </row>
    <row r="95" spans="1:7" x14ac:dyDescent="0.2">
      <c r="A95" s="120" t="s">
        <v>129</v>
      </c>
      <c r="B95" s="120" t="s">
        <v>128</v>
      </c>
      <c r="C95" s="213">
        <f>C24</f>
        <v>8</v>
      </c>
      <c r="D95" s="215">
        <f>AK25</f>
        <v>8.25</v>
      </c>
      <c r="E95" s="120"/>
      <c r="F95" s="120"/>
      <c r="G95" s="120"/>
    </row>
    <row r="96" spans="1:7" x14ac:dyDescent="0.2">
      <c r="A96" s="120" t="s">
        <v>203</v>
      </c>
      <c r="B96" s="120" t="s">
        <v>182</v>
      </c>
      <c r="C96" s="214">
        <f>C56</f>
        <v>12</v>
      </c>
      <c r="D96" s="215">
        <f>AK57</f>
        <v>12.25</v>
      </c>
      <c r="E96" s="120"/>
      <c r="F96" s="120"/>
      <c r="G96" s="120"/>
    </row>
    <row r="97" spans="1:7" x14ac:dyDescent="0.2">
      <c r="A97" s="120" t="s">
        <v>78</v>
      </c>
      <c r="B97" s="120" t="s">
        <v>188</v>
      </c>
      <c r="C97" s="214">
        <f>C62</f>
        <v>7</v>
      </c>
      <c r="D97" s="215">
        <f>AK63</f>
        <v>6.75</v>
      </c>
      <c r="E97" s="120"/>
      <c r="F97" s="120"/>
      <c r="G97" s="120"/>
    </row>
    <row r="98" spans="1:7" x14ac:dyDescent="0.2">
      <c r="A98" s="120" t="s">
        <v>78</v>
      </c>
      <c r="B98" s="120" t="s">
        <v>64</v>
      </c>
      <c r="C98" s="213">
        <f>C22</f>
        <v>6</v>
      </c>
      <c r="D98" s="215">
        <f>AK23</f>
        <v>5.5</v>
      </c>
      <c r="E98" s="120"/>
      <c r="F98" s="120"/>
      <c r="G98" s="120"/>
    </row>
    <row r="99" spans="1:7" x14ac:dyDescent="0.2">
      <c r="A99" s="120" t="s">
        <v>210</v>
      </c>
      <c r="B99" s="120" t="s">
        <v>183</v>
      </c>
      <c r="C99" s="214">
        <f>C60</f>
        <v>18</v>
      </c>
      <c r="D99" s="215">
        <f>AK61</f>
        <v>17.75</v>
      </c>
      <c r="E99" s="120"/>
      <c r="F99" s="120"/>
      <c r="G99" s="120"/>
    </row>
    <row r="100" spans="1:7" x14ac:dyDescent="0.2">
      <c r="A100" s="120" t="s">
        <v>211</v>
      </c>
      <c r="B100" s="120" t="s">
        <v>139</v>
      </c>
      <c r="C100" s="213">
        <f>C58</f>
        <v>9</v>
      </c>
      <c r="D100" s="215">
        <f>AK59</f>
        <v>8.5</v>
      </c>
      <c r="E100" s="120"/>
      <c r="F100" s="120"/>
      <c r="G100" s="120"/>
    </row>
    <row r="101" spans="1:7" x14ac:dyDescent="0.2">
      <c r="A101" s="120" t="s">
        <v>76</v>
      </c>
      <c r="B101" s="120" t="s">
        <v>65</v>
      </c>
      <c r="C101" s="213">
        <f>C16</f>
        <v>11</v>
      </c>
      <c r="D101" s="215">
        <f>AK17</f>
        <v>10.5</v>
      </c>
      <c r="E101" s="120"/>
      <c r="F101" s="120"/>
      <c r="G101" s="120"/>
    </row>
    <row r="102" spans="1:7" x14ac:dyDescent="0.2">
      <c r="A102" s="120" t="s">
        <v>75</v>
      </c>
      <c r="B102" s="120" t="s">
        <v>66</v>
      </c>
      <c r="C102" s="213">
        <f>C8</f>
        <v>19</v>
      </c>
      <c r="D102" s="215">
        <f>AK9</f>
        <v>18.75</v>
      </c>
      <c r="E102" s="120"/>
      <c r="F102" s="120"/>
      <c r="G102" s="120"/>
    </row>
    <row r="103" spans="1:7" x14ac:dyDescent="0.2">
      <c r="B103" s="120"/>
      <c r="D103" s="120"/>
      <c r="E103" s="120"/>
      <c r="F103" s="120"/>
      <c r="G103" s="120"/>
    </row>
    <row r="106" spans="1:7" x14ac:dyDescent="0.2">
      <c r="C106" s="108"/>
    </row>
    <row r="107" spans="1:7" x14ac:dyDescent="0.2">
      <c r="C107" s="108"/>
    </row>
  </sheetData>
  <sortState xmlns:xlrd2="http://schemas.microsoft.com/office/spreadsheetml/2017/richdata2" ref="A91:AN94">
    <sortCondition ref="B91:B94"/>
  </sortState>
  <mergeCells count="30">
    <mergeCell ref="A74:D74"/>
    <mergeCell ref="C52:C53"/>
    <mergeCell ref="C30:C31"/>
    <mergeCell ref="C50:C51"/>
    <mergeCell ref="D1:R1"/>
    <mergeCell ref="C16:C17"/>
    <mergeCell ref="C18:C19"/>
    <mergeCell ref="C12:C13"/>
    <mergeCell ref="C22:C23"/>
    <mergeCell ref="C26:C27"/>
    <mergeCell ref="C32:C33"/>
    <mergeCell ref="C34:C35"/>
    <mergeCell ref="C24:C25"/>
    <mergeCell ref="C28:C29"/>
    <mergeCell ref="C54:C55"/>
    <mergeCell ref="C56:C57"/>
    <mergeCell ref="T1:Y1"/>
    <mergeCell ref="C4:C5"/>
    <mergeCell ref="C6:C7"/>
    <mergeCell ref="C8:C9"/>
    <mergeCell ref="C20:C21"/>
    <mergeCell ref="C14:C15"/>
    <mergeCell ref="C10:C11"/>
    <mergeCell ref="C58:C59"/>
    <mergeCell ref="C60:C61"/>
    <mergeCell ref="C70:C71"/>
    <mergeCell ref="C62:C63"/>
    <mergeCell ref="C64:C65"/>
    <mergeCell ref="C66:C67"/>
    <mergeCell ref="C68:C69"/>
  </mergeCells>
  <pageMargins left="0.2" right="0.2298611111111111" top="1.25" bottom="0.57986111111111116" header="0.44027777777777777" footer="0.27013888888888887"/>
  <pageSetup fitToHeight="3" orientation="landscape" horizontalDpi="300" verticalDpi="300" r:id="rId1"/>
  <headerFooter alignWithMargins="0">
    <oddHeader>&amp;C&amp;"Arial,Bold"&amp;16Handicaps Supporting Calculation</oddHeader>
    <oddFooter>&amp;LAugust 13, 2001 DJR&amp;R&amp;F,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30"/>
  <sheetViews>
    <sheetView workbookViewId="0"/>
  </sheetViews>
  <sheetFormatPr defaultRowHeight="12.75" x14ac:dyDescent="0.2"/>
  <cols>
    <col min="1" max="1" width="29.28515625" customWidth="1"/>
    <col min="2" max="7" width="9.140625" style="30"/>
    <col min="8" max="10" width="9.140625" style="30" customWidth="1"/>
    <col min="11" max="16" width="9.7109375" style="30" customWidth="1"/>
    <col min="17" max="17" width="3.28515625" customWidth="1"/>
    <col min="18" max="19" width="8.42578125" style="30" customWidth="1"/>
    <col min="20" max="20" width="8" style="30" customWidth="1"/>
    <col min="21" max="21" width="9.140625" customWidth="1"/>
    <col min="22" max="22" width="12.28515625" bestFit="1" customWidth="1"/>
  </cols>
  <sheetData>
    <row r="1" spans="1:24" ht="18" x14ac:dyDescent="0.25">
      <c r="A1" s="39" t="s">
        <v>101</v>
      </c>
    </row>
    <row r="3" spans="1:24" s="12" customFormat="1" x14ac:dyDescent="0.2">
      <c r="B3" s="12" t="s">
        <v>39</v>
      </c>
      <c r="C3" s="12" t="s">
        <v>40</v>
      </c>
      <c r="D3" s="12" t="s">
        <v>41</v>
      </c>
      <c r="E3" s="12" t="s">
        <v>42</v>
      </c>
      <c r="F3" s="12" t="s">
        <v>43</v>
      </c>
      <c r="G3" s="12" t="s">
        <v>44</v>
      </c>
      <c r="H3" s="12" t="s">
        <v>45</v>
      </c>
      <c r="I3" s="12" t="s">
        <v>46</v>
      </c>
      <c r="J3" s="12" t="s">
        <v>47</v>
      </c>
      <c r="K3" s="12" t="s">
        <v>48</v>
      </c>
      <c r="L3" s="12" t="s">
        <v>49</v>
      </c>
      <c r="M3" s="12" t="s">
        <v>50</v>
      </c>
      <c r="N3" s="12" t="s">
        <v>51</v>
      </c>
      <c r="O3" s="12" t="s">
        <v>52</v>
      </c>
      <c r="P3" s="12" t="s">
        <v>53</v>
      </c>
      <c r="R3" s="12" t="s">
        <v>102</v>
      </c>
      <c r="S3" s="12" t="s">
        <v>103</v>
      </c>
      <c r="T3" s="12" t="s">
        <v>104</v>
      </c>
    </row>
    <row r="4" spans="1:24" x14ac:dyDescent="0.2">
      <c r="A4" s="40" t="str">
        <f>Linton!A1</f>
        <v>Andy Linton</v>
      </c>
      <c r="B4" s="41" t="str">
        <f>Linton!F24</f>
        <v>W</v>
      </c>
      <c r="C4" s="41" t="str">
        <f>Linton!L24</f>
        <v>W</v>
      </c>
      <c r="D4" s="41" t="str">
        <f>Linton!R24</f>
        <v>W</v>
      </c>
      <c r="E4" s="41" t="str">
        <f>Linton!X24</f>
        <v>L</v>
      </c>
      <c r="F4" s="41" t="str">
        <f>Linton!AD24</f>
        <v>W</v>
      </c>
      <c r="G4" s="41" t="str">
        <f>Linton!AJ24</f>
        <v>T</v>
      </c>
      <c r="H4" s="41" t="str">
        <f>Linton!AP24</f>
        <v>L</v>
      </c>
      <c r="I4" s="41" t="str">
        <f>Linton!AV24</f>
        <v>L</v>
      </c>
      <c r="J4" s="41" t="str">
        <f>Linton!BB24</f>
        <v>W</v>
      </c>
      <c r="K4" s="41" t="str">
        <f>Linton!BH24</f>
        <v>W</v>
      </c>
      <c r="L4" s="41" t="str">
        <f>Linton!BN24</f>
        <v>W</v>
      </c>
      <c r="M4" s="41" t="str">
        <f>Linton!BT24</f>
        <v>W</v>
      </c>
      <c r="N4" s="41" t="str">
        <f>Linton!BZ24</f>
        <v>W</v>
      </c>
      <c r="O4" s="41" t="str">
        <f>Linton!CF24</f>
        <v>W</v>
      </c>
      <c r="P4" s="41" t="str">
        <f>Linton!CL24</f>
        <v>W</v>
      </c>
      <c r="R4" s="30">
        <f t="shared" ref="R4:R18" si="0">COUNTIF(B4:P4,"W")</f>
        <v>11</v>
      </c>
      <c r="S4" s="30">
        <f t="shared" ref="S4:S18" si="1">COUNTIF(B4:P4,"L")</f>
        <v>3</v>
      </c>
      <c r="T4" s="30">
        <f t="shared" ref="T4:T18" si="2">COUNTIF(B4:P4,"T")</f>
        <v>1</v>
      </c>
      <c r="U4">
        <f t="shared" ref="U4:U18" si="3">FIND(" ",A4)</f>
        <v>5</v>
      </c>
      <c r="V4" t="str">
        <f t="shared" ref="V4:V18" si="4">CONCATENATE(MID(A4,1,1),MID(A4,U4,99))</f>
        <v>A Linton</v>
      </c>
      <c r="W4" s="43">
        <f t="shared" ref="W4:W18" si="5">IFERROR((R4+(T4/2))/SUM(R4:T4),"")</f>
        <v>0.76666666666666672</v>
      </c>
      <c r="X4" s="108"/>
    </row>
    <row r="5" spans="1:24" x14ac:dyDescent="0.2">
      <c r="A5" s="40" t="str">
        <f>Palmerino!A1</f>
        <v>Dan Palmerino</v>
      </c>
      <c r="B5" s="41" t="str">
        <f>Palmerino!F24</f>
        <v>W</v>
      </c>
      <c r="C5" s="41" t="str">
        <f>Palmerino!L24</f>
        <v>W</v>
      </c>
      <c r="D5" s="41" t="str">
        <f>Palmerino!R24</f>
        <v>W</v>
      </c>
      <c r="E5" s="41" t="str">
        <f>Palmerino!X24</f>
        <v>L</v>
      </c>
      <c r="F5" s="41" t="str">
        <f>Palmerino!AD24</f>
        <v>W</v>
      </c>
      <c r="G5" s="41" t="str">
        <f>Palmerino!AJ24</f>
        <v>T</v>
      </c>
      <c r="H5" s="41" t="str">
        <f>Palmerino!AP24</f>
        <v>L</v>
      </c>
      <c r="I5" s="41" t="str">
        <f>Palmerino!AV24</f>
        <v>W</v>
      </c>
      <c r="J5" s="41" t="str">
        <f>Palmerino!BB24</f>
        <v>L</v>
      </c>
      <c r="K5" s="41" t="str">
        <f>Palmerino!BH24</f>
        <v>W</v>
      </c>
      <c r="L5" s="41" t="str">
        <f>Palmerino!BN24</f>
        <v>W</v>
      </c>
      <c r="M5" s="41" t="str">
        <f>Palmerino!BT24</f>
        <v>W</v>
      </c>
      <c r="N5" s="41">
        <f>Palmerino!BZ24</f>
        <v>0</v>
      </c>
      <c r="O5" s="41" t="str">
        <f>Palmerino!CF24</f>
        <v>W</v>
      </c>
      <c r="P5" s="41" t="str">
        <f>Palmerino!CL24</f>
        <v>L</v>
      </c>
      <c r="R5" s="30">
        <f t="shared" si="0"/>
        <v>9</v>
      </c>
      <c r="S5" s="30">
        <f t="shared" si="1"/>
        <v>4</v>
      </c>
      <c r="T5" s="30">
        <f t="shared" si="2"/>
        <v>1</v>
      </c>
      <c r="U5">
        <f t="shared" si="3"/>
        <v>4</v>
      </c>
      <c r="V5" t="str">
        <f t="shared" si="4"/>
        <v>D Palmerino</v>
      </c>
      <c r="W5" s="43">
        <f t="shared" si="5"/>
        <v>0.6785714285714286</v>
      </c>
      <c r="X5" s="108"/>
    </row>
    <row r="6" spans="1:24" x14ac:dyDescent="0.2">
      <c r="A6" s="40" t="str">
        <f>Poston!A1</f>
        <v>Gloria Poston</v>
      </c>
      <c r="B6" s="41" t="str">
        <f>Poston!F24</f>
        <v>L</v>
      </c>
      <c r="C6" s="41" t="str">
        <f>Poston!L24</f>
        <v>W</v>
      </c>
      <c r="D6" s="41" t="str">
        <f>Poston!R24</f>
        <v>W</v>
      </c>
      <c r="E6" s="41">
        <f>Poston!X24</f>
        <v>0</v>
      </c>
      <c r="F6" s="41">
        <f>Poston!AD24</f>
        <v>0</v>
      </c>
      <c r="G6" s="41" t="str">
        <f>Poston!AJ24</f>
        <v>L</v>
      </c>
      <c r="H6" s="41" t="str">
        <f>Poston!AP24</f>
        <v>W</v>
      </c>
      <c r="I6" s="41" t="str">
        <f>Poston!AV24</f>
        <v>L</v>
      </c>
      <c r="J6" s="41">
        <f>Poston!BB24</f>
        <v>0</v>
      </c>
      <c r="K6" s="41">
        <f>Poston!BH24</f>
        <v>0</v>
      </c>
      <c r="L6" s="41" t="str">
        <f>Poston!BN24</f>
        <v>W</v>
      </c>
      <c r="M6" s="41">
        <f>Poston!BT24</f>
        <v>0</v>
      </c>
      <c r="N6" s="41" t="str">
        <f>Poston!BZ24</f>
        <v>W</v>
      </c>
      <c r="O6" s="41" t="str">
        <f>Poston!CF24</f>
        <v>W</v>
      </c>
      <c r="P6" s="41" t="str">
        <f>Poston!CL24</f>
        <v>T</v>
      </c>
      <c r="R6" s="30">
        <f t="shared" si="0"/>
        <v>6</v>
      </c>
      <c r="S6" s="30">
        <f t="shared" si="1"/>
        <v>3</v>
      </c>
      <c r="T6" s="30">
        <f t="shared" si="2"/>
        <v>1</v>
      </c>
      <c r="U6">
        <f t="shared" si="3"/>
        <v>7</v>
      </c>
      <c r="V6" t="str">
        <f t="shared" si="4"/>
        <v>G Poston</v>
      </c>
      <c r="W6" s="43">
        <f t="shared" si="5"/>
        <v>0.65</v>
      </c>
    </row>
    <row r="7" spans="1:24" x14ac:dyDescent="0.2">
      <c r="A7" s="40" t="str">
        <f>Fusco_D!A1</f>
        <v>Dan Fusco</v>
      </c>
      <c r="B7" s="41" t="str">
        <f>Fusco_D!F24</f>
        <v>T</v>
      </c>
      <c r="C7" s="41" t="str">
        <f>Fusco_D!L24</f>
        <v>W</v>
      </c>
      <c r="D7" s="41" t="str">
        <f>Fusco_D!R24</f>
        <v>W</v>
      </c>
      <c r="E7" s="41">
        <f>Fusco_D!X24</f>
        <v>0</v>
      </c>
      <c r="F7" s="41" t="str">
        <f>Fusco_D!AD24</f>
        <v>L</v>
      </c>
      <c r="G7" s="41" t="str">
        <f>Fusco_D!AJ24</f>
        <v>W</v>
      </c>
      <c r="H7" s="41" t="str">
        <f>Fusco_D!AP24</f>
        <v>W</v>
      </c>
      <c r="I7" s="41" t="str">
        <f>Fusco_D!AV24</f>
        <v>T</v>
      </c>
      <c r="J7" s="41" t="str">
        <f>Fusco_D!BB24</f>
        <v>W</v>
      </c>
      <c r="K7" s="41" t="str">
        <f>Fusco_D!BH24</f>
        <v>W</v>
      </c>
      <c r="L7" s="41" t="str">
        <f>Fusco_D!BN24</f>
        <v>T</v>
      </c>
      <c r="M7" s="41" t="str">
        <f>Fusco_D!BT24</f>
        <v>L</v>
      </c>
      <c r="N7" s="41" t="str">
        <f>Fusco_D!BZ24</f>
        <v>L</v>
      </c>
      <c r="O7" s="41">
        <f>Fusco_D!CF24</f>
        <v>0</v>
      </c>
      <c r="P7" s="41" t="str">
        <f>Fusco_D!CL24</f>
        <v>L</v>
      </c>
      <c r="R7" s="30">
        <f t="shared" si="0"/>
        <v>6</v>
      </c>
      <c r="S7" s="30">
        <f t="shared" si="1"/>
        <v>4</v>
      </c>
      <c r="T7" s="30">
        <f t="shared" si="2"/>
        <v>3</v>
      </c>
      <c r="U7">
        <f t="shared" si="3"/>
        <v>4</v>
      </c>
      <c r="V7" t="str">
        <f t="shared" si="4"/>
        <v>D Fusco</v>
      </c>
      <c r="W7" s="43">
        <f t="shared" si="5"/>
        <v>0.57692307692307687</v>
      </c>
    </row>
    <row r="8" spans="1:24" x14ac:dyDescent="0.2">
      <c r="A8" s="40" t="str">
        <f>Nichols!A1</f>
        <v>Matt Nichols</v>
      </c>
      <c r="B8" s="41" t="str">
        <f>Nichols!F24</f>
        <v>W</v>
      </c>
      <c r="C8" s="41" t="str">
        <f>Nichols!L24</f>
        <v>W</v>
      </c>
      <c r="D8" s="41" t="str">
        <f>Nichols!R24</f>
        <v>L</v>
      </c>
      <c r="E8" s="41" t="str">
        <f>Nichols!X24</f>
        <v>W</v>
      </c>
      <c r="F8" s="41" t="str">
        <f>Nichols!AD24</f>
        <v>L</v>
      </c>
      <c r="G8" s="41" t="str">
        <f>Nichols!AJ24</f>
        <v>L</v>
      </c>
      <c r="H8" s="41" t="str">
        <f>Nichols!AP24</f>
        <v>L</v>
      </c>
      <c r="I8" s="41" t="str">
        <f>Nichols!AV24</f>
        <v>W</v>
      </c>
      <c r="J8" s="41" t="str">
        <f>Nichols!BB24</f>
        <v>W</v>
      </c>
      <c r="K8" s="41">
        <f>Nichols!BH24</f>
        <v>0</v>
      </c>
      <c r="L8" s="41">
        <f>Nichols!BN24</f>
        <v>0</v>
      </c>
      <c r="M8" s="41">
        <f>Nichols!BT24</f>
        <v>0</v>
      </c>
      <c r="N8" s="41">
        <f>Nichols!BZ24</f>
        <v>0</v>
      </c>
      <c r="O8" s="41">
        <f>Nichols!CF24</f>
        <v>0</v>
      </c>
      <c r="P8" s="41">
        <f>Nichols!CL24</f>
        <v>0</v>
      </c>
      <c r="R8" s="30">
        <f t="shared" si="0"/>
        <v>5</v>
      </c>
      <c r="S8" s="30">
        <f t="shared" si="1"/>
        <v>4</v>
      </c>
      <c r="T8" s="30">
        <f t="shared" si="2"/>
        <v>0</v>
      </c>
      <c r="U8">
        <f t="shared" si="3"/>
        <v>5</v>
      </c>
      <c r="V8" t="str">
        <f t="shared" si="4"/>
        <v>M Nichols</v>
      </c>
      <c r="W8" s="43">
        <f t="shared" si="5"/>
        <v>0.55555555555555558</v>
      </c>
    </row>
    <row r="9" spans="1:24" x14ac:dyDescent="0.2">
      <c r="A9" s="40" t="str">
        <f>McLaughlin!A1</f>
        <v>Brian McLaughlin</v>
      </c>
      <c r="B9" s="41" t="str">
        <f>McLaughlin!F24</f>
        <v>W</v>
      </c>
      <c r="C9" s="41" t="str">
        <f>McLaughlin!L24</f>
        <v>L</v>
      </c>
      <c r="D9" s="41" t="str">
        <f>McLaughlin!R24</f>
        <v>W</v>
      </c>
      <c r="E9" s="41" t="str">
        <f>McLaughlin!X24</f>
        <v>T</v>
      </c>
      <c r="F9" s="41" t="str">
        <f>McLaughlin!AD24</f>
        <v>W</v>
      </c>
      <c r="G9" s="41" t="str">
        <f>McLaughlin!AJ24</f>
        <v>W</v>
      </c>
      <c r="H9" s="41" t="str">
        <f>McLaughlin!AP24</f>
        <v>T</v>
      </c>
      <c r="I9" s="41" t="str">
        <f>McLaughlin!AV24</f>
        <v>L</v>
      </c>
      <c r="J9" s="41" t="str">
        <f>McLaughlin!BB24</f>
        <v>L</v>
      </c>
      <c r="K9" s="41" t="str">
        <f>McLaughlin!BH24</f>
        <v>L</v>
      </c>
      <c r="L9" s="41">
        <f>McLaughlin!BN24</f>
        <v>0</v>
      </c>
      <c r="M9" s="41" t="str">
        <f>McLaughlin!BT24</f>
        <v>W</v>
      </c>
      <c r="N9" s="41" t="str">
        <f>McLaughlin!BZ24</f>
        <v>W</v>
      </c>
      <c r="O9" s="41" t="str">
        <f>McLaughlin!CF24</f>
        <v>L</v>
      </c>
      <c r="P9" s="41">
        <f>McLaughlin!CL24</f>
        <v>0</v>
      </c>
      <c r="R9" s="30">
        <f t="shared" si="0"/>
        <v>6</v>
      </c>
      <c r="S9" s="30">
        <f t="shared" si="1"/>
        <v>5</v>
      </c>
      <c r="T9" s="30">
        <f t="shared" si="2"/>
        <v>2</v>
      </c>
      <c r="U9">
        <f t="shared" si="3"/>
        <v>6</v>
      </c>
      <c r="V9" t="str">
        <f t="shared" si="4"/>
        <v>B McLaughlin</v>
      </c>
      <c r="W9" s="43">
        <f t="shared" si="5"/>
        <v>0.53846153846153844</v>
      </c>
      <c r="X9" s="108"/>
    </row>
    <row r="10" spans="1:24" x14ac:dyDescent="0.2">
      <c r="A10" t="str">
        <f>Daviero!A1</f>
        <v>Jim Daviero</v>
      </c>
      <c r="B10" s="41" t="str">
        <f>Daviero!F24</f>
        <v>T</v>
      </c>
      <c r="C10" s="41" t="str">
        <f>Daviero!L24</f>
        <v>L</v>
      </c>
      <c r="D10" s="41" t="str">
        <f>Daviero!R24</f>
        <v>W</v>
      </c>
      <c r="E10" s="41" t="str">
        <f>Daviero!X24</f>
        <v>L</v>
      </c>
      <c r="F10" s="41" t="str">
        <f>Daviero!AD24</f>
        <v>W</v>
      </c>
      <c r="G10" s="41" t="str">
        <f>Daviero!AJ24</f>
        <v>L</v>
      </c>
      <c r="H10" s="41" t="str">
        <f>Daviero!AP24</f>
        <v>T</v>
      </c>
      <c r="I10" s="41" t="str">
        <f>Daviero!AV24</f>
        <v>W</v>
      </c>
      <c r="J10" s="41" t="str">
        <f>Daviero!BB24</f>
        <v>L</v>
      </c>
      <c r="K10" s="41" t="str">
        <f>Daviero!BH24</f>
        <v>W</v>
      </c>
      <c r="L10" s="41" t="str">
        <f>Daviero!BN24</f>
        <v>W</v>
      </c>
      <c r="M10" s="41" t="str">
        <f>Daviero!BT24</f>
        <v>L</v>
      </c>
      <c r="N10" s="41" t="str">
        <f>Daviero!BZ24</f>
        <v>W</v>
      </c>
      <c r="O10" s="41" t="str">
        <f>Daviero!CF24</f>
        <v>W</v>
      </c>
      <c r="P10" s="41" t="str">
        <f>Daviero!CL24</f>
        <v>L</v>
      </c>
      <c r="R10" s="30">
        <f t="shared" si="0"/>
        <v>7</v>
      </c>
      <c r="S10" s="30">
        <f t="shared" si="1"/>
        <v>6</v>
      </c>
      <c r="T10" s="30">
        <f t="shared" si="2"/>
        <v>2</v>
      </c>
      <c r="U10">
        <f t="shared" si="3"/>
        <v>4</v>
      </c>
      <c r="V10" t="str">
        <f t="shared" si="4"/>
        <v>J Daviero</v>
      </c>
      <c r="W10" s="43">
        <f t="shared" si="5"/>
        <v>0.53333333333333333</v>
      </c>
    </row>
    <row r="11" spans="1:24" x14ac:dyDescent="0.2">
      <c r="A11" s="40" t="str">
        <f>Hobbs!A1</f>
        <v>Tim Hobbs</v>
      </c>
      <c r="B11" s="41" t="str">
        <f>Hobbs!F24</f>
        <v>L</v>
      </c>
      <c r="C11" s="41" t="str">
        <f>Hobbs!L24</f>
        <v>L</v>
      </c>
      <c r="D11" s="41" t="str">
        <f>Hobbs!R24</f>
        <v>L</v>
      </c>
      <c r="E11" s="41" t="str">
        <f>Hobbs!X24</f>
        <v>W</v>
      </c>
      <c r="F11" s="41" t="str">
        <f>Hobbs!AD24</f>
        <v>L</v>
      </c>
      <c r="G11" s="199" t="str">
        <f>Hobbs!AJ24</f>
        <v>W</v>
      </c>
      <c r="H11" s="41" t="str">
        <f>Hobbs!AP24</f>
        <v>W</v>
      </c>
      <c r="I11" s="41" t="str">
        <f>Hobbs!AV24</f>
        <v>W</v>
      </c>
      <c r="J11" s="41" t="str">
        <f>Hobbs!BB24</f>
        <v>L</v>
      </c>
      <c r="K11" s="41" t="str">
        <f>Hobbs!BH24</f>
        <v>T</v>
      </c>
      <c r="L11" s="41" t="str">
        <f>Hobbs!BN24</f>
        <v>T</v>
      </c>
      <c r="M11" s="41" t="str">
        <f>Hobbs!BT24</f>
        <v>W</v>
      </c>
      <c r="N11" s="41" t="str">
        <f>Hobbs!BZ24</f>
        <v>T</v>
      </c>
      <c r="O11" s="41" t="str">
        <f>Hobbs!CF24</f>
        <v>T</v>
      </c>
      <c r="P11" s="41" t="str">
        <f>Hobbs!CL24</f>
        <v>W</v>
      </c>
      <c r="R11" s="30">
        <f t="shared" si="0"/>
        <v>6</v>
      </c>
      <c r="S11" s="30">
        <f t="shared" si="1"/>
        <v>5</v>
      </c>
      <c r="T11" s="30">
        <f t="shared" si="2"/>
        <v>4</v>
      </c>
      <c r="U11">
        <f t="shared" si="3"/>
        <v>4</v>
      </c>
      <c r="V11" t="str">
        <f t="shared" si="4"/>
        <v>T Hobbs</v>
      </c>
      <c r="W11" s="43">
        <f t="shared" si="5"/>
        <v>0.53333333333333333</v>
      </c>
    </row>
    <row r="12" spans="1:24" x14ac:dyDescent="0.2">
      <c r="A12" s="40" t="str">
        <f>Templeton!A1</f>
        <v>Bob Templeton</v>
      </c>
      <c r="B12" s="41" t="str">
        <f>Templeton!F24</f>
        <v>L</v>
      </c>
      <c r="C12" s="41" t="str">
        <f>Templeton!L24</f>
        <v>L</v>
      </c>
      <c r="D12" s="41" t="str">
        <f>Templeton!R24</f>
        <v>W</v>
      </c>
      <c r="E12" s="41" t="str">
        <f>Templeton!X24</f>
        <v>W</v>
      </c>
      <c r="F12" s="41" t="str">
        <f>Templeton!AD24</f>
        <v>W</v>
      </c>
      <c r="G12" s="41" t="str">
        <f>Templeton!AJ24</f>
        <v>W</v>
      </c>
      <c r="H12" s="41" t="str">
        <f>Templeton!AP24</f>
        <v>T</v>
      </c>
      <c r="I12" s="41">
        <f>Templeton!AV24</f>
        <v>0</v>
      </c>
      <c r="J12" s="41" t="str">
        <f>Templeton!BB24</f>
        <v>W</v>
      </c>
      <c r="K12" s="41" t="str">
        <f>Templeton!BH24</f>
        <v>L</v>
      </c>
      <c r="L12" s="41" t="str">
        <f>Templeton!BN24</f>
        <v>L</v>
      </c>
      <c r="M12" s="41" t="str">
        <f>Templeton!BT24</f>
        <v>L</v>
      </c>
      <c r="N12" s="41" t="str">
        <f>Templeton!BZ24</f>
        <v>T</v>
      </c>
      <c r="O12" s="41" t="str">
        <f>Templeton!CF24</f>
        <v>L</v>
      </c>
      <c r="P12" s="41" t="str">
        <f>Templeton!CL24</f>
        <v>W</v>
      </c>
      <c r="R12" s="30">
        <f t="shared" si="0"/>
        <v>6</v>
      </c>
      <c r="S12" s="30">
        <f t="shared" si="1"/>
        <v>6</v>
      </c>
      <c r="T12" s="30">
        <f t="shared" si="2"/>
        <v>2</v>
      </c>
      <c r="U12">
        <f t="shared" si="3"/>
        <v>4</v>
      </c>
      <c r="V12" t="str">
        <f t="shared" si="4"/>
        <v>B Templeton</v>
      </c>
      <c r="W12" s="43">
        <f t="shared" si="5"/>
        <v>0.5</v>
      </c>
    </row>
    <row r="13" spans="1:24" x14ac:dyDescent="0.2">
      <c r="A13" s="40" t="str">
        <f>Rusnak!A1</f>
        <v>Mark Rusnak</v>
      </c>
      <c r="B13" s="41">
        <f>Rusnak!F24</f>
        <v>0</v>
      </c>
      <c r="C13" s="41" t="str">
        <f>Rusnak!L24</f>
        <v>W</v>
      </c>
      <c r="D13" s="41" t="str">
        <f>Rusnak!R24</f>
        <v>L</v>
      </c>
      <c r="E13" s="41" t="str">
        <f>Rusnak!X24</f>
        <v>W</v>
      </c>
      <c r="F13" s="41" t="str">
        <f>Rusnak!AD24</f>
        <v>L</v>
      </c>
      <c r="G13" s="41">
        <f>Rusnak!AJ24</f>
        <v>0</v>
      </c>
      <c r="H13" s="41" t="str">
        <f>Rusnak!AP24</f>
        <v>W</v>
      </c>
      <c r="I13" s="41" t="str">
        <f>Rusnak!AV24</f>
        <v>L</v>
      </c>
      <c r="J13" s="41" t="str">
        <f>Rusnak!BB24</f>
        <v>W</v>
      </c>
      <c r="K13" s="41" t="str">
        <f>Rusnak!BH24</f>
        <v>L</v>
      </c>
      <c r="L13" s="41" t="str">
        <f>Rusnak!BN24</f>
        <v>L</v>
      </c>
      <c r="M13" s="41" t="str">
        <f>Rusnak!BT24</f>
        <v>L</v>
      </c>
      <c r="N13" s="41" t="str">
        <f>Rusnak!BZ24</f>
        <v>W</v>
      </c>
      <c r="O13" s="41" t="str">
        <f>Rusnak!CF24</f>
        <v>W</v>
      </c>
      <c r="P13" s="41" t="str">
        <f>Rusnak!CL24</f>
        <v>T</v>
      </c>
      <c r="R13" s="30">
        <f t="shared" si="0"/>
        <v>6</v>
      </c>
      <c r="S13" s="30">
        <f t="shared" si="1"/>
        <v>6</v>
      </c>
      <c r="T13" s="30">
        <f t="shared" si="2"/>
        <v>1</v>
      </c>
      <c r="U13">
        <f t="shared" si="3"/>
        <v>5</v>
      </c>
      <c r="V13" t="str">
        <f t="shared" si="4"/>
        <v>M Rusnak</v>
      </c>
      <c r="W13" s="43">
        <f t="shared" si="5"/>
        <v>0.5</v>
      </c>
    </row>
    <row r="14" spans="1:24" x14ac:dyDescent="0.2">
      <c r="A14" s="40" t="str">
        <f>Taylor!A1</f>
        <v>Dave Taylor</v>
      </c>
      <c r="B14" s="41" t="str">
        <f>Taylor!F24</f>
        <v>T</v>
      </c>
      <c r="C14" s="41" t="str">
        <f>Taylor!L24</f>
        <v>W</v>
      </c>
      <c r="D14" s="41" t="str">
        <f>Taylor!R24</f>
        <v>L</v>
      </c>
      <c r="E14" s="41" t="str">
        <f>Taylor!X24</f>
        <v>L</v>
      </c>
      <c r="F14" s="41" t="str">
        <f>Taylor!AD24</f>
        <v>W</v>
      </c>
      <c r="G14" s="41" t="str">
        <f>Taylor!AJ24</f>
        <v>L</v>
      </c>
      <c r="H14" s="41" t="str">
        <f>Taylor!AP24</f>
        <v>T</v>
      </c>
      <c r="I14" s="41" t="str">
        <f>Taylor!AV24</f>
        <v>T</v>
      </c>
      <c r="J14" s="41" t="str">
        <f>Taylor!BB24</f>
        <v>W</v>
      </c>
      <c r="K14" s="41" t="str">
        <f>Taylor!BH24</f>
        <v>T</v>
      </c>
      <c r="L14" s="41" t="str">
        <f>Taylor!BN24</f>
        <v>L</v>
      </c>
      <c r="M14" s="41" t="str">
        <f>Taylor!BT24</f>
        <v>W</v>
      </c>
      <c r="N14" s="41" t="str">
        <f>Taylor!BZ24</f>
        <v>L</v>
      </c>
      <c r="O14" s="41" t="str">
        <f>Taylor!CF24</f>
        <v>W</v>
      </c>
      <c r="P14" s="41" t="str">
        <f>Taylor!CL24</f>
        <v>L</v>
      </c>
      <c r="R14" s="30">
        <f t="shared" si="0"/>
        <v>5</v>
      </c>
      <c r="S14" s="30">
        <f t="shared" si="1"/>
        <v>6</v>
      </c>
      <c r="T14" s="30">
        <f t="shared" si="2"/>
        <v>4</v>
      </c>
      <c r="U14">
        <f t="shared" si="3"/>
        <v>5</v>
      </c>
      <c r="V14" t="str">
        <f t="shared" si="4"/>
        <v>D Taylor</v>
      </c>
      <c r="W14" s="43">
        <f t="shared" si="5"/>
        <v>0.46666666666666667</v>
      </c>
    </row>
    <row r="15" spans="1:24" x14ac:dyDescent="0.2">
      <c r="A15" s="40" t="str">
        <f>Mohsinger_B!A1</f>
        <v>Bette Mohsinger</v>
      </c>
      <c r="B15" s="41" t="str">
        <f>Mohsinger_B!F24</f>
        <v>L</v>
      </c>
      <c r="C15" s="41" t="str">
        <f>Mohsinger_B!L24</f>
        <v>L</v>
      </c>
      <c r="D15" s="41" t="str">
        <f>Mohsinger_B!R24</f>
        <v>L</v>
      </c>
      <c r="E15" s="41" t="str">
        <f>Mohsinger_B!X24</f>
        <v>L</v>
      </c>
      <c r="F15" s="41" t="str">
        <f>Mohsinger_B!AD24</f>
        <v>L</v>
      </c>
      <c r="G15" s="41" t="str">
        <f>Mohsinger_B!AJ24</f>
        <v>L</v>
      </c>
      <c r="H15" s="41" t="str">
        <f>Mohsinger_B!AP24</f>
        <v>W</v>
      </c>
      <c r="I15" s="41" t="str">
        <f>Mohsinger_B!AV24</f>
        <v>W</v>
      </c>
      <c r="J15" s="41" t="str">
        <f>Mohsinger_B!BB24</f>
        <v>W</v>
      </c>
      <c r="K15" s="41" t="str">
        <f>Mohsinger_B!BH24</f>
        <v>W</v>
      </c>
      <c r="L15" s="41">
        <f>Mohsinger_B!BN24</f>
        <v>0</v>
      </c>
      <c r="M15" s="41" t="str">
        <f>Mohsinger_B!BT24</f>
        <v>W</v>
      </c>
      <c r="N15" s="41" t="str">
        <f>Mohsinger_B!BZ24</f>
        <v>L</v>
      </c>
      <c r="O15" s="41" t="str">
        <f>Mohsinger_B!CF24</f>
        <v>L</v>
      </c>
      <c r="P15" s="41" t="str">
        <f>Mohsinger_B!CL24</f>
        <v>W</v>
      </c>
      <c r="R15" s="30">
        <f t="shared" si="0"/>
        <v>6</v>
      </c>
      <c r="S15" s="30">
        <f t="shared" si="1"/>
        <v>8</v>
      </c>
      <c r="T15" s="30">
        <f t="shared" si="2"/>
        <v>0</v>
      </c>
      <c r="U15">
        <f t="shared" si="3"/>
        <v>6</v>
      </c>
      <c r="V15" t="str">
        <f t="shared" si="4"/>
        <v>B Mohsinger</v>
      </c>
      <c r="W15" s="43">
        <f t="shared" si="5"/>
        <v>0.42857142857142855</v>
      </c>
    </row>
    <row r="16" spans="1:24" x14ac:dyDescent="0.2">
      <c r="A16" s="40" t="str">
        <f>Mohsinger_T!A1</f>
        <v>Tom Mohsinger</v>
      </c>
      <c r="B16" s="41" t="str">
        <f>Mohsinger_T!F24</f>
        <v>L</v>
      </c>
      <c r="C16" s="41" t="str">
        <f>Mohsinger_T!L24</f>
        <v>L</v>
      </c>
      <c r="D16" s="41" t="str">
        <f>Mohsinger_T!R24</f>
        <v>W</v>
      </c>
      <c r="E16" s="41" t="str">
        <f>Mohsinger_T!X24</f>
        <v>L</v>
      </c>
      <c r="F16" s="41" t="str">
        <f>Mohsinger_T!AD24</f>
        <v>W</v>
      </c>
      <c r="G16" s="41" t="str">
        <f>Mohsinger_T!AJ24</f>
        <v>W</v>
      </c>
      <c r="H16" s="41" t="str">
        <f>Mohsinger_T!AP24</f>
        <v>L</v>
      </c>
      <c r="I16" s="41" t="str">
        <f>Mohsinger_T!AV24</f>
        <v>L</v>
      </c>
      <c r="J16" s="41" t="str">
        <f>Mohsinger_T!BB24</f>
        <v>W</v>
      </c>
      <c r="K16" s="41" t="str">
        <f>Mohsinger_T!BH24</f>
        <v>L</v>
      </c>
      <c r="L16" s="41" t="str">
        <f>Mohsinger_T!BN24</f>
        <v>L</v>
      </c>
      <c r="M16" s="41" t="str">
        <f>Mohsinger_T!BT24</f>
        <v>L</v>
      </c>
      <c r="N16" s="41" t="str">
        <f>Mohsinger_T!BZ24</f>
        <v>W</v>
      </c>
      <c r="O16" s="41" t="str">
        <f>Mohsinger_T!CF24</f>
        <v>L</v>
      </c>
      <c r="P16" s="41" t="str">
        <f>Mohsinger_T!CL24</f>
        <v>T</v>
      </c>
      <c r="R16" s="30">
        <f t="shared" si="0"/>
        <v>5</v>
      </c>
      <c r="S16" s="30">
        <f t="shared" si="1"/>
        <v>9</v>
      </c>
      <c r="T16" s="30">
        <f t="shared" si="2"/>
        <v>1</v>
      </c>
      <c r="U16">
        <f t="shared" si="3"/>
        <v>4</v>
      </c>
      <c r="V16" t="str">
        <f t="shared" si="4"/>
        <v>T Mohsinger</v>
      </c>
      <c r="W16" s="43">
        <f t="shared" si="5"/>
        <v>0.36666666666666664</v>
      </c>
    </row>
    <row r="17" spans="1:23" x14ac:dyDescent="0.2">
      <c r="A17" s="40" t="str">
        <f>Michalski_S!A1</f>
        <v>Sue Michalski</v>
      </c>
      <c r="B17" s="41" t="str">
        <f>Michalski_S!F24</f>
        <v>T</v>
      </c>
      <c r="C17" s="41" t="str">
        <f>Michalski_S!L24</f>
        <v>L</v>
      </c>
      <c r="D17" s="41" t="str">
        <f>Michalski_S!R24</f>
        <v>L</v>
      </c>
      <c r="E17" s="41" t="str">
        <f>Michalski_S!X24</f>
        <v>W</v>
      </c>
      <c r="F17" s="41">
        <f>Michalski_S!AD24</f>
        <v>0</v>
      </c>
      <c r="G17" s="41">
        <f>Michalski_S!AJ24</f>
        <v>0</v>
      </c>
      <c r="H17" s="41" t="str">
        <f>Michalski_S!AP24</f>
        <v>L</v>
      </c>
      <c r="I17" s="41" t="str">
        <f>Michalski_S!AV24</f>
        <v>W</v>
      </c>
      <c r="J17" s="41" t="str">
        <f>Michalski_S!BB24</f>
        <v>L</v>
      </c>
      <c r="K17" s="41">
        <f>Michalski_S!BH24</f>
        <v>0</v>
      </c>
      <c r="L17" s="41" t="str">
        <f>Michalski_S!BN24</f>
        <v>L</v>
      </c>
      <c r="M17" s="41" t="str">
        <f>Michalski_S!BT24</f>
        <v>L</v>
      </c>
      <c r="N17" s="41" t="str">
        <f>Michalski_S!BZ24</f>
        <v>L</v>
      </c>
      <c r="O17" s="41" t="str">
        <f>Michalski_S!CF24</f>
        <v>L</v>
      </c>
      <c r="P17" s="41" t="str">
        <f>Michalski_S!CL24</f>
        <v>L</v>
      </c>
      <c r="R17" s="30">
        <f t="shared" si="0"/>
        <v>2</v>
      </c>
      <c r="S17" s="30">
        <f t="shared" si="1"/>
        <v>9</v>
      </c>
      <c r="T17" s="30">
        <f t="shared" si="2"/>
        <v>1</v>
      </c>
      <c r="U17">
        <f t="shared" si="3"/>
        <v>4</v>
      </c>
      <c r="V17" t="str">
        <f t="shared" si="4"/>
        <v>S Michalski</v>
      </c>
      <c r="W17" s="43">
        <f t="shared" si="5"/>
        <v>0.20833333333333334</v>
      </c>
    </row>
    <row r="18" spans="1:23" x14ac:dyDescent="0.2">
      <c r="A18" s="40" t="str">
        <f>Michalski_P!A1</f>
        <v>Pete Michalski</v>
      </c>
      <c r="B18" s="41" t="str">
        <f>Michalski_P!F24</f>
        <v>W</v>
      </c>
      <c r="C18" s="41" t="str">
        <f>Michalski_P!L24</f>
        <v>L</v>
      </c>
      <c r="D18" s="41" t="str">
        <f>Michalski_P!R24</f>
        <v>L</v>
      </c>
      <c r="E18" s="41" t="str">
        <f>Michalski_P!X24</f>
        <v>L</v>
      </c>
      <c r="F18" s="41">
        <f>Michalski_P!AD24</f>
        <v>0</v>
      </c>
      <c r="G18" s="41">
        <f>Michalski_P!AJ24</f>
        <v>0</v>
      </c>
      <c r="H18" s="41" t="str">
        <f>Michalski_P!AP24</f>
        <v>L</v>
      </c>
      <c r="I18" s="41" t="str">
        <f>Michalski_P!AV24</f>
        <v>L</v>
      </c>
      <c r="J18" s="41" t="str">
        <f>Michalski_P!BB24</f>
        <v>L</v>
      </c>
      <c r="K18" s="41">
        <f>Michalski_P!BH24</f>
        <v>0</v>
      </c>
      <c r="L18" s="41" t="str">
        <f>Michalski_P!BN24</f>
        <v>L</v>
      </c>
      <c r="M18" s="41" t="str">
        <f>Michalski_P!BT24</f>
        <v>L</v>
      </c>
      <c r="N18" s="41" t="str">
        <f>Michalski_P!BZ24</f>
        <v>L</v>
      </c>
      <c r="O18" s="41" t="str">
        <f>Michalski_P!CF24</f>
        <v>T</v>
      </c>
      <c r="P18" s="41" t="str">
        <f>Michalski_P!CL24</f>
        <v>L</v>
      </c>
      <c r="R18" s="30">
        <f t="shared" si="0"/>
        <v>1</v>
      </c>
      <c r="S18" s="30">
        <f t="shared" si="1"/>
        <v>10</v>
      </c>
      <c r="T18" s="30">
        <f t="shared" si="2"/>
        <v>1</v>
      </c>
      <c r="U18">
        <f t="shared" si="3"/>
        <v>5</v>
      </c>
      <c r="V18" t="str">
        <f t="shared" si="4"/>
        <v>P Michalski</v>
      </c>
      <c r="W18" s="43">
        <f t="shared" si="5"/>
        <v>0.125</v>
      </c>
    </row>
    <row r="19" spans="1:23" x14ac:dyDescent="0.2">
      <c r="A19" s="40" t="s">
        <v>87</v>
      </c>
      <c r="B19" s="41">
        <f>Reed!F24</f>
        <v>0</v>
      </c>
      <c r="C19" s="41">
        <f>Reed!L24</f>
        <v>0</v>
      </c>
      <c r="D19" s="41">
        <f>Reed!R24</f>
        <v>0</v>
      </c>
      <c r="E19" s="41">
        <f>Reed!X24</f>
        <v>0</v>
      </c>
      <c r="F19" s="41">
        <f>Reed!AD24</f>
        <v>0</v>
      </c>
      <c r="G19" s="41">
        <f>Reed!AJ24</f>
        <v>0</v>
      </c>
      <c r="H19" s="41">
        <f>Reed!AP24</f>
        <v>0</v>
      </c>
      <c r="I19" s="41">
        <f>Reed!AV24</f>
        <v>0</v>
      </c>
      <c r="J19" s="41">
        <f>Reed!BB24</f>
        <v>0</v>
      </c>
      <c r="K19" s="41">
        <f>Reed!BH24</f>
        <v>0</v>
      </c>
      <c r="L19" s="41">
        <f>Reed!BN24</f>
        <v>0</v>
      </c>
      <c r="M19" s="41">
        <f>Reed!BT24</f>
        <v>0</v>
      </c>
      <c r="N19" s="41" t="str">
        <f>Reed!BZ24</f>
        <v>L</v>
      </c>
      <c r="O19" s="41" t="str">
        <f>Reed!CF24</f>
        <v>L</v>
      </c>
      <c r="P19" s="41" t="str">
        <f>Reed!CL24</f>
        <v>T</v>
      </c>
      <c r="R19" s="30">
        <f t="shared" ref="R19" si="6">COUNTIF(B19:P19,"W")</f>
        <v>0</v>
      </c>
      <c r="S19" s="30">
        <f t="shared" ref="S19" si="7">COUNTIF(B19:P19,"L")</f>
        <v>2</v>
      </c>
      <c r="T19" s="30">
        <f t="shared" ref="T19" si="8">COUNTIF(B19:P19,"T")</f>
        <v>1</v>
      </c>
      <c r="U19">
        <f t="shared" ref="U19" si="9">FIND(" ",A19)</f>
        <v>6</v>
      </c>
      <c r="V19" t="str">
        <f t="shared" ref="V19" si="10">CONCATENATE(MID(A19,1,1),MID(A19,U19,99))</f>
        <v>M Reed</v>
      </c>
      <c r="W19" s="43">
        <f t="shared" ref="W19" si="11">IFERROR((R19+(T19/2))/SUM(R19:T19),"")</f>
        <v>0.16666666666666666</v>
      </c>
    </row>
    <row r="20" spans="1:23" x14ac:dyDescent="0.2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23" hidden="1" x14ac:dyDescent="0.2">
      <c r="A21" s="40" t="e">
        <f>#REF!</f>
        <v>#REF!</v>
      </c>
      <c r="B21" s="41" t="e">
        <f>#REF!</f>
        <v>#REF!</v>
      </c>
      <c r="C21" s="41" t="e">
        <f>#REF!</f>
        <v>#REF!</v>
      </c>
      <c r="D21" s="41" t="e">
        <f>#REF!</f>
        <v>#REF!</v>
      </c>
      <c r="E21" s="41" t="e">
        <f>#REF!</f>
        <v>#REF!</v>
      </c>
      <c r="F21" s="41" t="e">
        <f>#REF!</f>
        <v>#REF!</v>
      </c>
      <c r="G21" s="41" t="e">
        <f>#REF!</f>
        <v>#REF!</v>
      </c>
      <c r="H21" s="41" t="e">
        <f>#REF!</f>
        <v>#REF!</v>
      </c>
      <c r="I21" s="41" t="e">
        <f>#REF!</f>
        <v>#REF!</v>
      </c>
      <c r="J21" s="41" t="e">
        <f>#REF!</f>
        <v>#REF!</v>
      </c>
      <c r="K21" s="41" t="e">
        <f>#REF!</f>
        <v>#REF!</v>
      </c>
      <c r="L21" s="41" t="e">
        <f>#REF!</f>
        <v>#REF!</v>
      </c>
      <c r="M21" s="41" t="e">
        <f>#REF!</f>
        <v>#REF!</v>
      </c>
      <c r="N21" s="41" t="e">
        <f>#REF!</f>
        <v>#REF!</v>
      </c>
      <c r="O21" s="41" t="e">
        <f>#REF!</f>
        <v>#REF!</v>
      </c>
      <c r="P21" s="41" t="e">
        <f>#REF!</f>
        <v>#REF!</v>
      </c>
      <c r="R21" s="30">
        <f>COUNTIF(B21:P21,"W")</f>
        <v>0</v>
      </c>
      <c r="S21" s="30">
        <f>COUNTIF(B21:P21,"L")</f>
        <v>0</v>
      </c>
      <c r="T21" s="30">
        <f>COUNTIF(B21:P21,"T")</f>
        <v>0</v>
      </c>
      <c r="U21" t="e">
        <f>FIND(" ",A21)</f>
        <v>#REF!</v>
      </c>
      <c r="V21" t="e">
        <f>MID(A21,U21,99)</f>
        <v>#REF!</v>
      </c>
      <c r="W21" s="43" t="e">
        <f>(R21+(T21/2))/SUM(R21:T21)</f>
        <v>#DIV/0!</v>
      </c>
    </row>
    <row r="22" spans="1:23" hidden="1" x14ac:dyDescent="0.2">
      <c r="A22" s="40" t="e">
        <f>#REF!</f>
        <v>#REF!</v>
      </c>
      <c r="B22" s="41" t="e">
        <f>#REF!</f>
        <v>#REF!</v>
      </c>
      <c r="C22" s="41" t="e">
        <f>#REF!</f>
        <v>#REF!</v>
      </c>
      <c r="D22" s="41" t="e">
        <f>#REF!</f>
        <v>#REF!</v>
      </c>
      <c r="E22" s="41" t="e">
        <f>#REF!</f>
        <v>#REF!</v>
      </c>
      <c r="F22" s="41" t="e">
        <f>#REF!</f>
        <v>#REF!</v>
      </c>
      <c r="G22" s="41" t="e">
        <f>#REF!</f>
        <v>#REF!</v>
      </c>
      <c r="H22" s="41" t="e">
        <f>#REF!</f>
        <v>#REF!</v>
      </c>
      <c r="I22" s="41" t="e">
        <f>#REF!</f>
        <v>#REF!</v>
      </c>
      <c r="J22" s="41" t="e">
        <f>#REF!</f>
        <v>#REF!</v>
      </c>
      <c r="K22" s="41" t="e">
        <f>#REF!</f>
        <v>#REF!</v>
      </c>
      <c r="L22" s="41" t="e">
        <f>#REF!</f>
        <v>#REF!</v>
      </c>
      <c r="M22" s="41" t="e">
        <f>#REF!</f>
        <v>#REF!</v>
      </c>
      <c r="N22" s="41" t="e">
        <f>#REF!</f>
        <v>#REF!</v>
      </c>
      <c r="O22" s="41" t="e">
        <f>#REF!</f>
        <v>#REF!</v>
      </c>
      <c r="P22" s="41" t="e">
        <f>#REF!</f>
        <v>#REF!</v>
      </c>
      <c r="R22" s="30">
        <f>COUNTIF(B22:P22,"W")</f>
        <v>0</v>
      </c>
      <c r="S22" s="30">
        <f>COUNTIF(B22:P22,"L")</f>
        <v>0</v>
      </c>
      <c r="T22" s="30">
        <f>COUNTIF(B22:P22,"T")</f>
        <v>0</v>
      </c>
      <c r="U22" t="e">
        <f>FIND(" ",A22)</f>
        <v>#REF!</v>
      </c>
      <c r="V22" t="e">
        <f t="shared" ref="V22:V29" si="12">MID(A22,U22,99)</f>
        <v>#REF!</v>
      </c>
      <c r="W22" s="43" t="e">
        <f t="shared" ref="W22:W29" si="13">(R22+(T22/2))/SUM(R22:T22)</f>
        <v>#DIV/0!</v>
      </c>
    </row>
    <row r="23" spans="1:23" hidden="1" x14ac:dyDescent="0.2">
      <c r="A23" t="e">
        <f>#REF!</f>
        <v>#REF!</v>
      </c>
      <c r="B23" s="41" t="e">
        <f>#REF!</f>
        <v>#REF!</v>
      </c>
      <c r="C23" s="41" t="e">
        <f>#REF!</f>
        <v>#REF!</v>
      </c>
      <c r="D23" s="41" t="e">
        <f>#REF!</f>
        <v>#REF!</v>
      </c>
      <c r="E23" s="41" t="e">
        <f>#REF!</f>
        <v>#REF!</v>
      </c>
      <c r="F23" s="41" t="e">
        <f>#REF!</f>
        <v>#REF!</v>
      </c>
      <c r="G23" s="41" t="e">
        <f>#REF!</f>
        <v>#REF!</v>
      </c>
      <c r="H23" s="41" t="e">
        <f>#REF!</f>
        <v>#REF!</v>
      </c>
      <c r="I23" s="41" t="e">
        <f>#REF!</f>
        <v>#REF!</v>
      </c>
      <c r="J23" s="41" t="e">
        <f>#REF!</f>
        <v>#REF!</v>
      </c>
      <c r="K23" s="41" t="e">
        <f>#REF!</f>
        <v>#REF!</v>
      </c>
      <c r="L23" s="41" t="e">
        <f>#REF!</f>
        <v>#REF!</v>
      </c>
      <c r="M23" s="41" t="e">
        <f>#REF!</f>
        <v>#REF!</v>
      </c>
      <c r="N23" s="41" t="e">
        <f>#REF!</f>
        <v>#REF!</v>
      </c>
      <c r="O23" s="41" t="e">
        <f>#REF!</f>
        <v>#REF!</v>
      </c>
      <c r="P23" s="41" t="e">
        <f>#REF!</f>
        <v>#REF!</v>
      </c>
      <c r="R23" s="30">
        <f t="shared" ref="R23:R29" si="14">COUNTIF(B23:P23,"W")</f>
        <v>0</v>
      </c>
      <c r="S23" s="30">
        <f t="shared" ref="S23:S29" si="15">COUNTIF(B23:P23,"L")</f>
        <v>0</v>
      </c>
      <c r="T23" s="30">
        <f t="shared" ref="T23:T29" si="16">COUNTIF(B23:P23,"T")</f>
        <v>0</v>
      </c>
      <c r="U23" t="e">
        <f t="shared" ref="U23:U29" si="17">FIND(" ",A23)</f>
        <v>#REF!</v>
      </c>
      <c r="V23" t="e">
        <f t="shared" si="12"/>
        <v>#REF!</v>
      </c>
      <c r="W23" s="43" t="e">
        <f t="shared" si="13"/>
        <v>#DIV/0!</v>
      </c>
    </row>
    <row r="24" spans="1:23" hidden="1" x14ac:dyDescent="0.2">
      <c r="A24" t="e">
        <f>#REF!</f>
        <v>#REF!</v>
      </c>
      <c r="B24" s="41" t="e">
        <f>#REF!</f>
        <v>#REF!</v>
      </c>
      <c r="C24" s="41" t="e">
        <f>#REF!</f>
        <v>#REF!</v>
      </c>
      <c r="D24" s="41" t="e">
        <f>#REF!</f>
        <v>#REF!</v>
      </c>
      <c r="E24" s="41" t="e">
        <f>#REF!</f>
        <v>#REF!</v>
      </c>
      <c r="F24" s="41" t="e">
        <f>#REF!</f>
        <v>#REF!</v>
      </c>
      <c r="G24" s="41" t="e">
        <f>#REF!</f>
        <v>#REF!</v>
      </c>
      <c r="H24" s="41" t="e">
        <f>#REF!</f>
        <v>#REF!</v>
      </c>
      <c r="I24" s="41" t="e">
        <f>#REF!</f>
        <v>#REF!</v>
      </c>
      <c r="J24" s="41" t="e">
        <f>#REF!</f>
        <v>#REF!</v>
      </c>
      <c r="K24" s="41" t="e">
        <f>#REF!</f>
        <v>#REF!</v>
      </c>
      <c r="L24" s="41" t="e">
        <f>#REF!</f>
        <v>#REF!</v>
      </c>
      <c r="M24" s="41" t="e">
        <f>#REF!</f>
        <v>#REF!</v>
      </c>
      <c r="N24" s="41" t="e">
        <f>#REF!</f>
        <v>#REF!</v>
      </c>
      <c r="O24" s="41" t="e">
        <f>#REF!</f>
        <v>#REF!</v>
      </c>
      <c r="P24" s="41" t="e">
        <f>#REF!</f>
        <v>#REF!</v>
      </c>
      <c r="R24" s="30">
        <f t="shared" si="14"/>
        <v>0</v>
      </c>
      <c r="S24" s="30">
        <f t="shared" si="15"/>
        <v>0</v>
      </c>
      <c r="T24" s="30">
        <f t="shared" si="16"/>
        <v>0</v>
      </c>
      <c r="U24" t="e">
        <f t="shared" si="17"/>
        <v>#REF!</v>
      </c>
      <c r="V24" t="e">
        <f t="shared" si="12"/>
        <v>#REF!</v>
      </c>
      <c r="W24" s="43" t="e">
        <f t="shared" si="13"/>
        <v>#DIV/0!</v>
      </c>
    </row>
    <row r="25" spans="1:23" hidden="1" x14ac:dyDescent="0.2">
      <c r="A25" t="e">
        <f>#REF!</f>
        <v>#REF!</v>
      </c>
      <c r="B25" s="42" t="e">
        <f>#REF!</f>
        <v>#REF!</v>
      </c>
      <c r="C25" s="42" t="e">
        <f>#REF!</f>
        <v>#REF!</v>
      </c>
      <c r="D25" s="42" t="e">
        <f>#REF!</f>
        <v>#REF!</v>
      </c>
      <c r="E25" s="42" t="e">
        <f>#REF!</f>
        <v>#REF!</v>
      </c>
      <c r="F25" s="42" t="e">
        <f>#REF!</f>
        <v>#REF!</v>
      </c>
      <c r="G25" s="42" t="e">
        <f>#REF!</f>
        <v>#REF!</v>
      </c>
      <c r="H25" s="42" t="e">
        <f>#REF!</f>
        <v>#REF!</v>
      </c>
      <c r="I25" s="42" t="e">
        <f>#REF!</f>
        <v>#REF!</v>
      </c>
      <c r="J25" s="42" t="e">
        <f>#REF!</f>
        <v>#REF!</v>
      </c>
      <c r="K25" s="42" t="e">
        <f>#REF!</f>
        <v>#REF!</v>
      </c>
      <c r="L25" s="42" t="e">
        <f>#REF!</f>
        <v>#REF!</v>
      </c>
      <c r="M25" s="42" t="e">
        <f>#REF!</f>
        <v>#REF!</v>
      </c>
      <c r="N25" s="42" t="e">
        <f>#REF!</f>
        <v>#REF!</v>
      </c>
      <c r="O25" s="42" t="e">
        <f>#REF!</f>
        <v>#REF!</v>
      </c>
      <c r="P25" s="42" t="e">
        <f>#REF!</f>
        <v>#REF!</v>
      </c>
      <c r="R25" s="30">
        <f t="shared" si="14"/>
        <v>0</v>
      </c>
      <c r="S25" s="30">
        <f t="shared" si="15"/>
        <v>0</v>
      </c>
      <c r="T25" s="30">
        <f t="shared" si="16"/>
        <v>0</v>
      </c>
      <c r="U25">
        <v>1</v>
      </c>
      <c r="V25" t="e">
        <f t="shared" si="12"/>
        <v>#REF!</v>
      </c>
      <c r="W25" s="43" t="e">
        <f t="shared" si="13"/>
        <v>#DIV/0!</v>
      </c>
    </row>
    <row r="26" spans="1:23" hidden="1" x14ac:dyDescent="0.2">
      <c r="A26" t="e">
        <f>#REF!</f>
        <v>#REF!</v>
      </c>
      <c r="B26" s="42" t="e">
        <f>#REF!</f>
        <v>#REF!</v>
      </c>
      <c r="C26" s="42" t="e">
        <f>#REF!</f>
        <v>#REF!</v>
      </c>
      <c r="D26" s="42" t="e">
        <f>#REF!</f>
        <v>#REF!</v>
      </c>
      <c r="E26" s="42" t="e">
        <f>#REF!</f>
        <v>#REF!</v>
      </c>
      <c r="F26" s="42" t="e">
        <f>#REF!</f>
        <v>#REF!</v>
      </c>
      <c r="G26" s="42" t="e">
        <f>#REF!</f>
        <v>#REF!</v>
      </c>
      <c r="H26" s="42" t="e">
        <f>#REF!</f>
        <v>#REF!</v>
      </c>
      <c r="I26" s="42" t="e">
        <f>#REF!</f>
        <v>#REF!</v>
      </c>
      <c r="J26" s="42" t="e">
        <f>#REF!</f>
        <v>#REF!</v>
      </c>
      <c r="K26" s="42" t="e">
        <f>#REF!</f>
        <v>#REF!</v>
      </c>
      <c r="L26" s="42" t="e">
        <f>#REF!</f>
        <v>#REF!</v>
      </c>
      <c r="M26" s="42" t="e">
        <f>#REF!</f>
        <v>#REF!</v>
      </c>
      <c r="N26" s="42" t="e">
        <f>#REF!</f>
        <v>#REF!</v>
      </c>
      <c r="O26" s="42" t="e">
        <f>#REF!</f>
        <v>#REF!</v>
      </c>
      <c r="P26" s="42" t="e">
        <f>#REF!</f>
        <v>#REF!</v>
      </c>
      <c r="R26" s="30">
        <f t="shared" si="14"/>
        <v>0</v>
      </c>
      <c r="S26" s="30">
        <f t="shared" si="15"/>
        <v>0</v>
      </c>
      <c r="T26" s="30">
        <f t="shared" si="16"/>
        <v>0</v>
      </c>
      <c r="U26">
        <v>1</v>
      </c>
      <c r="V26" t="e">
        <f t="shared" si="12"/>
        <v>#REF!</v>
      </c>
      <c r="W26" s="43" t="e">
        <f t="shared" si="13"/>
        <v>#DIV/0!</v>
      </c>
    </row>
    <row r="27" spans="1:23" hidden="1" x14ac:dyDescent="0.2">
      <c r="A27" t="e">
        <f>#REF!</f>
        <v>#REF!</v>
      </c>
      <c r="B27" s="42" t="e">
        <f>#REF!</f>
        <v>#REF!</v>
      </c>
      <c r="C27" s="42" t="e">
        <f>#REF!</f>
        <v>#REF!</v>
      </c>
      <c r="D27" s="42" t="e">
        <f>#REF!</f>
        <v>#REF!</v>
      </c>
      <c r="E27" s="42" t="e">
        <f>#REF!</f>
        <v>#REF!</v>
      </c>
      <c r="F27" s="42" t="e">
        <f>#REF!</f>
        <v>#REF!</v>
      </c>
      <c r="G27" s="42" t="e">
        <f>#REF!</f>
        <v>#REF!</v>
      </c>
      <c r="H27" s="42" t="e">
        <f>#REF!</f>
        <v>#REF!</v>
      </c>
      <c r="I27" s="42" t="e">
        <f>#REF!</f>
        <v>#REF!</v>
      </c>
      <c r="J27" s="42" t="e">
        <f>#REF!</f>
        <v>#REF!</v>
      </c>
      <c r="K27" s="42" t="e">
        <f>#REF!</f>
        <v>#REF!</v>
      </c>
      <c r="L27" s="42" t="e">
        <f>#REF!</f>
        <v>#REF!</v>
      </c>
      <c r="M27" s="42" t="e">
        <f>#REF!</f>
        <v>#REF!</v>
      </c>
      <c r="N27" s="42" t="e">
        <f>#REF!</f>
        <v>#REF!</v>
      </c>
      <c r="O27" s="42" t="e">
        <f>#REF!</f>
        <v>#REF!</v>
      </c>
      <c r="P27" s="42" t="e">
        <f>#REF!</f>
        <v>#REF!</v>
      </c>
      <c r="R27" s="30">
        <f t="shared" si="14"/>
        <v>0</v>
      </c>
      <c r="S27" s="30">
        <f t="shared" si="15"/>
        <v>0</v>
      </c>
      <c r="T27" s="30">
        <f t="shared" si="16"/>
        <v>0</v>
      </c>
      <c r="U27">
        <v>1</v>
      </c>
      <c r="V27" t="e">
        <f t="shared" si="12"/>
        <v>#REF!</v>
      </c>
      <c r="W27" s="43" t="e">
        <f t="shared" si="13"/>
        <v>#DIV/0!</v>
      </c>
    </row>
    <row r="28" spans="1:23" hidden="1" x14ac:dyDescent="0.2">
      <c r="A28" t="e">
        <f>#REF!</f>
        <v>#REF!</v>
      </c>
      <c r="B28" s="41" t="e">
        <f>#REF!</f>
        <v>#REF!</v>
      </c>
      <c r="C28" s="41" t="e">
        <f>#REF!</f>
        <v>#REF!</v>
      </c>
      <c r="D28" s="41" t="e">
        <f>#REF!</f>
        <v>#REF!</v>
      </c>
      <c r="E28" s="41" t="e">
        <f>#REF!</f>
        <v>#REF!</v>
      </c>
      <c r="F28" s="41" t="e">
        <f>#REF!</f>
        <v>#REF!</v>
      </c>
      <c r="G28" s="41" t="e">
        <f>#REF!</f>
        <v>#REF!</v>
      </c>
      <c r="H28" s="41" t="e">
        <f>#REF!</f>
        <v>#REF!</v>
      </c>
      <c r="I28" s="41" t="e">
        <f>#REF!</f>
        <v>#REF!</v>
      </c>
      <c r="J28" s="41" t="e">
        <f>#REF!</f>
        <v>#REF!</v>
      </c>
      <c r="K28" s="41" t="e">
        <f>#REF!</f>
        <v>#REF!</v>
      </c>
      <c r="L28" s="41" t="e">
        <f>#REF!</f>
        <v>#REF!</v>
      </c>
      <c r="M28" s="41" t="e">
        <f>#REF!</f>
        <v>#REF!</v>
      </c>
      <c r="N28" s="41" t="e">
        <f>#REF!</f>
        <v>#REF!</v>
      </c>
      <c r="O28" s="41" t="e">
        <f>#REF!</f>
        <v>#REF!</v>
      </c>
      <c r="P28" s="41" t="e">
        <f>#REF!</f>
        <v>#REF!</v>
      </c>
      <c r="R28" s="30">
        <f t="shared" si="14"/>
        <v>0</v>
      </c>
      <c r="S28" s="30">
        <f t="shared" si="15"/>
        <v>0</v>
      </c>
      <c r="T28" s="30">
        <f t="shared" si="16"/>
        <v>0</v>
      </c>
      <c r="U28" t="e">
        <f t="shared" si="17"/>
        <v>#REF!</v>
      </c>
      <c r="V28" t="e">
        <f t="shared" si="12"/>
        <v>#REF!</v>
      </c>
      <c r="W28" s="43" t="e">
        <f t="shared" si="13"/>
        <v>#DIV/0!</v>
      </c>
    </row>
    <row r="29" spans="1:23" hidden="1" x14ac:dyDescent="0.2">
      <c r="A29" t="e">
        <f>#REF!</f>
        <v>#REF!</v>
      </c>
      <c r="B29" s="41" t="e">
        <f>#REF!</f>
        <v>#REF!</v>
      </c>
      <c r="C29" s="41" t="e">
        <f>#REF!</f>
        <v>#REF!</v>
      </c>
      <c r="D29" s="41" t="e">
        <f>#REF!</f>
        <v>#REF!</v>
      </c>
      <c r="E29" s="41" t="e">
        <f>#REF!</f>
        <v>#REF!</v>
      </c>
      <c r="F29" s="41" t="e">
        <f>#REF!</f>
        <v>#REF!</v>
      </c>
      <c r="G29" s="41" t="e">
        <f>#REF!</f>
        <v>#REF!</v>
      </c>
      <c r="H29" s="41" t="e">
        <f>#REF!</f>
        <v>#REF!</v>
      </c>
      <c r="I29" s="41" t="e">
        <f>#REF!</f>
        <v>#REF!</v>
      </c>
      <c r="J29" s="41" t="e">
        <f>#REF!</f>
        <v>#REF!</v>
      </c>
      <c r="K29" s="41" t="e">
        <f>#REF!</f>
        <v>#REF!</v>
      </c>
      <c r="L29" s="41" t="e">
        <f>#REF!</f>
        <v>#REF!</v>
      </c>
      <c r="M29" s="41" t="e">
        <f>#REF!</f>
        <v>#REF!</v>
      </c>
      <c r="N29" s="41" t="e">
        <f>#REF!</f>
        <v>#REF!</v>
      </c>
      <c r="O29" s="41" t="e">
        <f>#REF!</f>
        <v>#REF!</v>
      </c>
      <c r="P29" s="41" t="e">
        <f>#REF!</f>
        <v>#REF!</v>
      </c>
      <c r="R29" s="30">
        <f t="shared" si="14"/>
        <v>0</v>
      </c>
      <c r="S29" s="30">
        <f t="shared" si="15"/>
        <v>0</v>
      </c>
      <c r="T29" s="30">
        <f t="shared" si="16"/>
        <v>0</v>
      </c>
      <c r="U29" t="e">
        <f t="shared" si="17"/>
        <v>#REF!</v>
      </c>
      <c r="V29" t="e">
        <f t="shared" si="12"/>
        <v>#REF!</v>
      </c>
      <c r="W29" s="43" t="e">
        <f t="shared" si="13"/>
        <v>#DIV/0!</v>
      </c>
    </row>
    <row r="30" spans="1:23" x14ac:dyDescent="0.2">
      <c r="J30" s="41"/>
      <c r="W30" s="43"/>
    </row>
  </sheetData>
  <sortState xmlns:xlrd2="http://schemas.microsoft.com/office/spreadsheetml/2017/richdata2" ref="A4:X18">
    <sortCondition descending="1" ref="W4:W18"/>
    <sortCondition ref="A4:A18"/>
  </sortState>
  <phoneticPr fontId="47" type="noConversion"/>
  <pageMargins left="0.74791666666666667" right="0.74791666666666667" top="0.98402777777777772" bottom="0.98402777777777772" header="0.51180555555555551" footer="0.51180555555555551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/>
  <dimension ref="A1:CN227"/>
  <sheetViews>
    <sheetView topLeftCell="A9" workbookViewId="0">
      <pane xSplit="13" topLeftCell="BZ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100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3</v>
      </c>
      <c r="BG7" s="15">
        <f t="shared" ref="BG7:BG15" si="19">IF((BF7-BE7)&gt;3,BE7+3,BF7)</f>
        <v>3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0.5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7</v>
      </c>
      <c r="W8" s="15">
        <f t="shared" si="7"/>
        <v>7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0.5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0</v>
      </c>
      <c r="S9" s="9"/>
      <c r="T9" s="16">
        <f t="shared" si="33"/>
        <v>3</v>
      </c>
      <c r="U9" s="15">
        <f t="shared" si="6"/>
        <v>3</v>
      </c>
      <c r="V9" s="15">
        <v>3</v>
      </c>
      <c r="W9" s="15">
        <f t="shared" si="7"/>
        <v>3</v>
      </c>
      <c r="X9" s="2">
        <v>1</v>
      </c>
      <c r="Y9" s="9"/>
      <c r="Z9" s="16">
        <f t="shared" si="34"/>
        <v>12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>
        <v>4</v>
      </c>
      <c r="AI9" s="15">
        <f t="shared" si="11"/>
        <v>4</v>
      </c>
      <c r="AJ9" s="2">
        <v>0</v>
      </c>
      <c r="AK9" s="9"/>
      <c r="AL9" s="16">
        <f t="shared" si="36"/>
        <v>12</v>
      </c>
      <c r="AM9" s="15">
        <f t="shared" si="12"/>
        <v>4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3</v>
      </c>
      <c r="AT9" s="15">
        <v>3</v>
      </c>
      <c r="AU9" s="15">
        <f t="shared" si="15"/>
        <v>3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3</v>
      </c>
      <c r="BF9" s="15">
        <v>2</v>
      </c>
      <c r="BG9" s="15">
        <f t="shared" si="19"/>
        <v>2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3</v>
      </c>
      <c r="BQ9" s="15">
        <f t="shared" si="22"/>
        <v>3</v>
      </c>
      <c r="BR9" s="15">
        <v>3</v>
      </c>
      <c r="BS9" s="15">
        <f t="shared" si="23"/>
        <v>3</v>
      </c>
      <c r="BT9" s="2">
        <v>1</v>
      </c>
      <c r="BU9" s="9"/>
      <c r="BV9" s="16">
        <f t="shared" si="42"/>
        <v>3</v>
      </c>
      <c r="BW9" s="15">
        <f t="shared" si="24"/>
        <v>3</v>
      </c>
      <c r="BX9" s="15">
        <v>4</v>
      </c>
      <c r="BY9" s="15">
        <f t="shared" si="25"/>
        <v>4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3</v>
      </c>
      <c r="CK9" s="15">
        <f t="shared" si="29"/>
        <v>3</v>
      </c>
      <c r="CL9" s="2">
        <v>0.5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5</v>
      </c>
      <c r="E10" s="15">
        <f t="shared" si="1"/>
        <v>5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0.5</v>
      </c>
      <c r="AK10" s="9"/>
      <c r="AL10" s="16">
        <f t="shared" si="36"/>
        <v>13</v>
      </c>
      <c r="AM10" s="15">
        <f t="shared" si="12"/>
        <v>5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4</v>
      </c>
      <c r="AU10" s="15">
        <f t="shared" si="15"/>
        <v>4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>
        <v>6</v>
      </c>
      <c r="BM10" s="15">
        <f t="shared" si="21"/>
        <v>6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>
        <v>4</v>
      </c>
      <c r="CE10" s="15">
        <f t="shared" si="27"/>
        <v>4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3</v>
      </c>
      <c r="E11" s="15">
        <f t="shared" si="1"/>
        <v>3</v>
      </c>
      <c r="F11" s="2">
        <v>1</v>
      </c>
      <c r="G11" s="9"/>
      <c r="H11" s="16">
        <f t="shared" si="31"/>
        <v>5</v>
      </c>
      <c r="I11" s="15">
        <f t="shared" si="2"/>
        <v>5</v>
      </c>
      <c r="J11" s="15">
        <v>6</v>
      </c>
      <c r="K11" s="15">
        <f t="shared" si="3"/>
        <v>6</v>
      </c>
      <c r="L11" s="2">
        <v>0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7</v>
      </c>
      <c r="W11" s="15">
        <f t="shared" si="7"/>
        <v>7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>
        <v>3</v>
      </c>
      <c r="AC11" s="15">
        <f t="shared" si="9"/>
        <v>3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14</v>
      </c>
      <c r="AM11" s="15">
        <f t="shared" si="12"/>
        <v>3</v>
      </c>
      <c r="AN11" s="15">
        <v>4</v>
      </c>
      <c r="AO11" s="15">
        <f t="shared" si="13"/>
        <v>4</v>
      </c>
      <c r="AP11" s="2">
        <v>1</v>
      </c>
      <c r="AQ11" s="9"/>
      <c r="AR11" s="16">
        <f t="shared" si="37"/>
        <v>5</v>
      </c>
      <c r="AS11" s="15">
        <f t="shared" si="14"/>
        <v>5</v>
      </c>
      <c r="AT11" s="15">
        <v>7</v>
      </c>
      <c r="AU11" s="15">
        <f t="shared" si="15"/>
        <v>7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5</v>
      </c>
      <c r="BQ11" s="15">
        <f t="shared" si="22"/>
        <v>5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2"/>
        <v>5</v>
      </c>
      <c r="BW11" s="15">
        <f t="shared" si="24"/>
        <v>5</v>
      </c>
      <c r="BX11" s="15">
        <v>6</v>
      </c>
      <c r="BY11" s="15">
        <f t="shared" si="25"/>
        <v>6</v>
      </c>
      <c r="BZ11" s="2">
        <v>0.5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7</v>
      </c>
      <c r="CK11" s="15">
        <f t="shared" si="29"/>
        <v>7</v>
      </c>
      <c r="CL11" s="2"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4</v>
      </c>
      <c r="P12" s="15">
        <v>5</v>
      </c>
      <c r="Q12" s="15">
        <f t="shared" si="5"/>
        <v>5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>
        <v>4</v>
      </c>
      <c r="W12" s="15">
        <f t="shared" si="7"/>
        <v>4</v>
      </c>
      <c r="X12" s="2">
        <v>0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6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15</v>
      </c>
      <c r="AM12" s="15">
        <f t="shared" si="12"/>
        <v>4</v>
      </c>
      <c r="AN12" s="15">
        <v>4</v>
      </c>
      <c r="AO12" s="15">
        <f t="shared" si="13"/>
        <v>4</v>
      </c>
      <c r="AP12" s="2">
        <v>0.5</v>
      </c>
      <c r="AQ12" s="9"/>
      <c r="AR12" s="16">
        <f t="shared" si="37"/>
        <v>6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15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3</v>
      </c>
      <c r="BG12" s="15">
        <f t="shared" si="19"/>
        <v>3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6</v>
      </c>
      <c r="BQ12" s="15">
        <f t="shared" si="22"/>
        <v>3</v>
      </c>
      <c r="BR12" s="15">
        <v>3</v>
      </c>
      <c r="BS12" s="15">
        <f t="shared" si="23"/>
        <v>3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0.5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16</v>
      </c>
      <c r="AA13" s="15">
        <f t="shared" si="8"/>
        <v>4</v>
      </c>
      <c r="AB13" s="15">
        <v>5</v>
      </c>
      <c r="AC13" s="15">
        <f t="shared" si="9"/>
        <v>5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7</v>
      </c>
      <c r="AI13" s="15">
        <f t="shared" si="11"/>
        <v>7</v>
      </c>
      <c r="AJ13" s="2">
        <v>0</v>
      </c>
      <c r="AK13" s="9"/>
      <c r="AL13" s="16">
        <f t="shared" si="36"/>
        <v>16</v>
      </c>
      <c r="AM13" s="15">
        <f t="shared" si="12"/>
        <v>4</v>
      </c>
      <c r="AN13" s="15">
        <v>8</v>
      </c>
      <c r="AO13" s="15">
        <f t="shared" si="13"/>
        <v>7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16</v>
      </c>
      <c r="AY13" s="15">
        <f t="shared" si="16"/>
        <v>4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4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6</v>
      </c>
      <c r="CK13" s="15">
        <f t="shared" si="29"/>
        <v>6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3</v>
      </c>
      <c r="E14" s="15">
        <f t="shared" si="1"/>
        <v>3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17</v>
      </c>
      <c r="AA14" s="15">
        <f t="shared" si="8"/>
        <v>3</v>
      </c>
      <c r="AB14" s="15">
        <v>4</v>
      </c>
      <c r="AC14" s="15">
        <f t="shared" si="9"/>
        <v>4</v>
      </c>
      <c r="AD14" s="2">
        <v>0</v>
      </c>
      <c r="AE14" s="9"/>
      <c r="AF14" s="16">
        <f t="shared" si="35"/>
        <v>8</v>
      </c>
      <c r="AG14" s="15">
        <f t="shared" si="10"/>
        <v>4</v>
      </c>
      <c r="AH14" s="15">
        <v>5</v>
      </c>
      <c r="AI14" s="15">
        <f t="shared" si="11"/>
        <v>5</v>
      </c>
      <c r="AJ14" s="2">
        <v>1</v>
      </c>
      <c r="AK14" s="9"/>
      <c r="AL14" s="16">
        <f t="shared" si="36"/>
        <v>17</v>
      </c>
      <c r="AM14" s="15">
        <f t="shared" si="12"/>
        <v>3</v>
      </c>
      <c r="AN14" s="15">
        <v>5</v>
      </c>
      <c r="AO14" s="15">
        <f t="shared" si="13"/>
        <v>5</v>
      </c>
      <c r="AP14" s="2">
        <v>0</v>
      </c>
      <c r="AQ14" s="9"/>
      <c r="AR14" s="16">
        <f t="shared" si="37"/>
        <v>8</v>
      </c>
      <c r="AS14" s="15">
        <f t="shared" si="14"/>
        <v>4</v>
      </c>
      <c r="AT14" s="15">
        <v>6</v>
      </c>
      <c r="AU14" s="15">
        <f t="shared" si="15"/>
        <v>6</v>
      </c>
      <c r="AV14" s="2">
        <v>0.5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0.5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8</v>
      </c>
      <c r="BQ14" s="15">
        <f t="shared" si="22"/>
        <v>4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6</v>
      </c>
      <c r="AC15" s="15">
        <f t="shared" si="9"/>
        <v>6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5</v>
      </c>
      <c r="BG15" s="15">
        <f t="shared" si="19"/>
        <v>5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46</v>
      </c>
      <c r="E16" s="15">
        <f>SUM(E7:E15)</f>
        <v>46</v>
      </c>
      <c r="F16" s="2">
        <f>SUM(F7:F15)</f>
        <v>4.5</v>
      </c>
      <c r="G16" s="9"/>
      <c r="H16" s="10" t="s">
        <v>37</v>
      </c>
      <c r="I16" s="15">
        <f>SUM(I7:I15)</f>
        <v>36</v>
      </c>
      <c r="J16" s="15">
        <f>SUM(J7:J15)</f>
        <v>49</v>
      </c>
      <c r="K16" s="15">
        <f>SUM(K7:K15)</f>
        <v>49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46</v>
      </c>
      <c r="Q16" s="15">
        <f>SUM(Q7:Q15)</f>
        <v>46</v>
      </c>
      <c r="R16" s="2">
        <f>SUM(R7:R15)</f>
        <v>6</v>
      </c>
      <c r="S16" s="9"/>
      <c r="T16" s="10" t="s">
        <v>37</v>
      </c>
      <c r="U16" s="15">
        <f>SUM(U7:U15)</f>
        <v>36</v>
      </c>
      <c r="V16" s="15">
        <f>SUM(V7:V15)</f>
        <v>46</v>
      </c>
      <c r="W16" s="15">
        <f>SUM(W7:W15)</f>
        <v>46</v>
      </c>
      <c r="X16" s="2">
        <f>SUM(X7:X15)</f>
        <v>4</v>
      </c>
      <c r="Y16" s="9"/>
      <c r="Z16" s="10" t="s">
        <v>37</v>
      </c>
      <c r="AA16" s="15">
        <f>SUM(AA7:AA15)</f>
        <v>36</v>
      </c>
      <c r="AB16" s="15">
        <f>SUM(AB7:AB15)</f>
        <v>42</v>
      </c>
      <c r="AC16" s="15">
        <f>SUM(AC7:AC15)</f>
        <v>42</v>
      </c>
      <c r="AD16" s="2">
        <f>SUM(AD7:AD15)</f>
        <v>5</v>
      </c>
      <c r="AE16" s="9"/>
      <c r="AF16" s="10" t="s">
        <v>37</v>
      </c>
      <c r="AG16" s="15">
        <f>SUM(AG7:AG15)</f>
        <v>36</v>
      </c>
      <c r="AH16" s="15">
        <f>SUM(AH7:AH15)</f>
        <v>47</v>
      </c>
      <c r="AI16" s="15">
        <f>SUM(AI7:AI15)</f>
        <v>47</v>
      </c>
      <c r="AJ16" s="2">
        <f>SUM(AJ7:AJ15)</f>
        <v>3.5</v>
      </c>
      <c r="AK16" s="9"/>
      <c r="AL16" s="10" t="s">
        <v>37</v>
      </c>
      <c r="AM16" s="15">
        <f>SUM(AM7:AM15)</f>
        <v>36</v>
      </c>
      <c r="AN16" s="15">
        <f>SUM(AN7:AN15)</f>
        <v>48</v>
      </c>
      <c r="AO16" s="15">
        <f>SUM(AO7:AO15)</f>
        <v>47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43</v>
      </c>
      <c r="AU16" s="15">
        <f>SUM(AU7:AU15)</f>
        <v>43</v>
      </c>
      <c r="AV16" s="2">
        <f>SUM(AV7:AV15)</f>
        <v>6.5</v>
      </c>
      <c r="AW16" s="9"/>
      <c r="AX16" s="10" t="s">
        <v>37</v>
      </c>
      <c r="AY16" s="15">
        <f>SUM(AY7:AY15)</f>
        <v>36</v>
      </c>
      <c r="AZ16" s="15">
        <f>SUM(AZ7:AZ15)</f>
        <v>48</v>
      </c>
      <c r="BA16" s="15">
        <f>SUM(BA7:BA15)</f>
        <v>48</v>
      </c>
      <c r="BB16" s="2">
        <f>SUM(BB7:BB15)</f>
        <v>4</v>
      </c>
      <c r="BC16" s="9"/>
      <c r="BD16" s="10" t="s">
        <v>37</v>
      </c>
      <c r="BE16" s="15">
        <f>SUM(BE7:BE15)</f>
        <v>36</v>
      </c>
      <c r="BF16" s="15">
        <f>SUM(BF7:BF15)</f>
        <v>38</v>
      </c>
      <c r="BG16" s="15">
        <f>SUM(BG7:BG15)</f>
        <v>38</v>
      </c>
      <c r="BH16" s="2">
        <f>SUM(BH7:BH15)</f>
        <v>6.5</v>
      </c>
      <c r="BI16" s="9"/>
      <c r="BJ16" s="10" t="s">
        <v>37</v>
      </c>
      <c r="BK16" s="15">
        <f>SUM(BK7:BK15)</f>
        <v>36</v>
      </c>
      <c r="BL16" s="15">
        <f>SUM(BL7:BL15)</f>
        <v>43</v>
      </c>
      <c r="BM16" s="15">
        <f>SUM(BM7:BM15)</f>
        <v>43</v>
      </c>
      <c r="BN16" s="2">
        <f>SUM(BN7:BN15)</f>
        <v>6</v>
      </c>
      <c r="BO16" s="9"/>
      <c r="BP16" s="10" t="s">
        <v>37</v>
      </c>
      <c r="BQ16" s="15">
        <f>SUM(BQ7:BQ15)</f>
        <v>36</v>
      </c>
      <c r="BR16" s="15">
        <f>SUM(BR7:BR15)</f>
        <v>42</v>
      </c>
      <c r="BS16" s="15">
        <f>SUM(BS7:BS15)</f>
        <v>42</v>
      </c>
      <c r="BT16" s="2">
        <f>SUM(BT7:BT15)</f>
        <v>3</v>
      </c>
      <c r="BU16" s="9"/>
      <c r="BV16" s="10" t="s">
        <v>37</v>
      </c>
      <c r="BW16" s="15">
        <f>SUM(BW7:BW15)</f>
        <v>36</v>
      </c>
      <c r="BX16" s="15">
        <f>SUM(BX7:BX15)</f>
        <v>45</v>
      </c>
      <c r="BY16" s="15">
        <f>SUM(BY7:BY15)</f>
        <v>45</v>
      </c>
      <c r="BZ16" s="2">
        <f>SUM(BZ7:BZ15)</f>
        <v>5</v>
      </c>
      <c r="CA16" s="9"/>
      <c r="CB16" s="10" t="s">
        <v>37</v>
      </c>
      <c r="CC16" s="15">
        <f>SUM(CC7:CC15)</f>
        <v>36</v>
      </c>
      <c r="CD16" s="15">
        <f>SUM(CD7:CD15)</f>
        <v>41</v>
      </c>
      <c r="CE16" s="15">
        <f>SUM(CE7:CE15)</f>
        <v>41</v>
      </c>
      <c r="CF16" s="2">
        <f>SUM(CF7:CF15)</f>
        <v>5.5</v>
      </c>
      <c r="CG16" s="9"/>
      <c r="CH16" s="10" t="s">
        <v>37</v>
      </c>
      <c r="CI16" s="15">
        <f>SUM(CI7:CI15)</f>
        <v>36</v>
      </c>
      <c r="CJ16" s="15">
        <f>SUM(CJ7:CJ15)</f>
        <v>48</v>
      </c>
      <c r="CK16" s="15">
        <f>SUM(CK7:CK15)</f>
        <v>48</v>
      </c>
      <c r="CL16" s="2">
        <f>SUM(CL7:CL15)</f>
        <v>3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0.5</v>
      </c>
      <c r="G18" s="9"/>
      <c r="K18" t="s">
        <v>110</v>
      </c>
      <c r="L18" s="2">
        <v>0</v>
      </c>
      <c r="M18" s="9"/>
      <c r="Q18" t="s">
        <v>110</v>
      </c>
      <c r="R18" s="2">
        <v>1</v>
      </c>
      <c r="S18" s="9"/>
      <c r="W18" t="s">
        <v>110</v>
      </c>
      <c r="X18" s="2">
        <v>1</v>
      </c>
      <c r="Y18" s="9"/>
      <c r="AC18" t="s">
        <v>110</v>
      </c>
      <c r="AD18" s="2">
        <v>0.5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V18" s="2">
        <v>1</v>
      </c>
      <c r="AW18" s="9"/>
      <c r="BA18" t="s">
        <v>110</v>
      </c>
      <c r="BB18" s="2">
        <v>1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0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</v>
      </c>
      <c r="G20" s="9"/>
      <c r="K20" t="s">
        <v>111</v>
      </c>
      <c r="L20" s="17">
        <f>SUM(L16:L19)</f>
        <v>4</v>
      </c>
      <c r="M20" s="9"/>
      <c r="Q20" t="s">
        <v>111</v>
      </c>
      <c r="R20" s="17">
        <f>SUM(R16:R19)</f>
        <v>7</v>
      </c>
      <c r="S20" s="9"/>
      <c r="W20" t="s">
        <v>111</v>
      </c>
      <c r="X20" s="17">
        <f>SUM(X16:X19)</f>
        <v>5</v>
      </c>
      <c r="Y20" s="9"/>
      <c r="AC20" t="s">
        <v>111</v>
      </c>
      <c r="AD20" s="17">
        <f>SUM(AD16:AD19)</f>
        <v>5.5</v>
      </c>
      <c r="AE20" s="9"/>
      <c r="AI20" t="s">
        <v>111</v>
      </c>
      <c r="AJ20" s="17">
        <f>SUM(AJ16:AJ19)</f>
        <v>3.5</v>
      </c>
      <c r="AK20" s="9"/>
      <c r="AO20" t="s">
        <v>111</v>
      </c>
      <c r="AP20" s="17">
        <f>SUM(AP16:AP19)</f>
        <v>4.5</v>
      </c>
      <c r="AQ20" s="9"/>
      <c r="AU20" t="s">
        <v>111</v>
      </c>
      <c r="AV20" s="17">
        <f>SUM(AV16:AV19)</f>
        <v>7.5</v>
      </c>
      <c r="AW20" s="9"/>
      <c r="BA20" t="s">
        <v>111</v>
      </c>
      <c r="BB20" s="17">
        <f>SUM(BB16:BB19)</f>
        <v>5</v>
      </c>
      <c r="BC20" s="9"/>
      <c r="BG20" t="s">
        <v>111</v>
      </c>
      <c r="BH20" s="17">
        <f>SUM(BH16:BH19)</f>
        <v>7.5</v>
      </c>
      <c r="BI20" s="9"/>
      <c r="BM20" t="s">
        <v>111</v>
      </c>
      <c r="BN20" s="17">
        <f>SUM(BN16:BN19)</f>
        <v>7</v>
      </c>
      <c r="BO20" s="9"/>
      <c r="BS20" t="s">
        <v>111</v>
      </c>
      <c r="BT20" s="17">
        <f>SUM(BT16:BT19)</f>
        <v>3</v>
      </c>
      <c r="BU20" s="9"/>
      <c r="BY20" t="s">
        <v>111</v>
      </c>
      <c r="BZ20" s="17">
        <f>SUM(BZ16:BZ19)</f>
        <v>6</v>
      </c>
      <c r="CA20" s="9"/>
      <c r="CE20" t="s">
        <v>111</v>
      </c>
      <c r="CF20" s="17">
        <f>SUM(CF16:CF19)</f>
        <v>6.5</v>
      </c>
      <c r="CG20" s="9"/>
      <c r="CK20" t="s">
        <v>111</v>
      </c>
      <c r="CL20" s="17">
        <f>SUM(CL16:CL19)</f>
        <v>3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10</v>
      </c>
      <c r="G22" s="9"/>
      <c r="K22" t="s">
        <v>55</v>
      </c>
      <c r="L22" s="2">
        <f>IF(J16=0,0,K16-I16)</f>
        <v>13</v>
      </c>
      <c r="M22" s="9"/>
      <c r="Q22" t="s">
        <v>55</v>
      </c>
      <c r="R22" s="36">
        <f>IF(P16=0,0,Q16-O16)</f>
        <v>10</v>
      </c>
      <c r="S22" s="9"/>
      <c r="W22" t="s">
        <v>55</v>
      </c>
      <c r="X22" s="2">
        <f>IF(V16=0,0,W16-U16)</f>
        <v>10</v>
      </c>
      <c r="Y22" s="9"/>
      <c r="AC22" t="s">
        <v>55</v>
      </c>
      <c r="AD22" s="2">
        <f>IF(AB16=0,0,AC16-AA16)</f>
        <v>6</v>
      </c>
      <c r="AE22" s="9"/>
      <c r="AI22" t="s">
        <v>55</v>
      </c>
      <c r="AJ22" s="2">
        <f>IF(AH16=0,0,AI16-AG16)</f>
        <v>11</v>
      </c>
      <c r="AK22" s="9"/>
      <c r="AO22" t="s">
        <v>55</v>
      </c>
      <c r="AP22" s="2">
        <f>IF(AN16=0,0,AO16-AM16)</f>
        <v>11</v>
      </c>
      <c r="AQ22" s="9"/>
      <c r="AU22" t="s">
        <v>55</v>
      </c>
      <c r="AV22" s="2">
        <f>IF(AT16=0,0,AU16-AS16)</f>
        <v>7</v>
      </c>
      <c r="AW22" s="9"/>
      <c r="BA22" t="s">
        <v>55</v>
      </c>
      <c r="BB22" s="2">
        <f>IF(AZ16=0,0,BA16-AY16)</f>
        <v>12</v>
      </c>
      <c r="BC22" s="9"/>
      <c r="BG22" t="s">
        <v>55</v>
      </c>
      <c r="BH22" s="2">
        <f>IF(BF16=0,0,BG16-BE16)</f>
        <v>2</v>
      </c>
      <c r="BI22" s="9"/>
      <c r="BM22" t="s">
        <v>55</v>
      </c>
      <c r="BN22" s="2">
        <f>IF(BL16=0,0,BM16-BK16)</f>
        <v>7</v>
      </c>
      <c r="BO22" s="9"/>
      <c r="BS22" t="s">
        <v>55</v>
      </c>
      <c r="BT22" s="2">
        <f>IF(BR16=0,0,BS16-BQ16)</f>
        <v>6</v>
      </c>
      <c r="BU22" s="9"/>
      <c r="BY22" t="s">
        <v>55</v>
      </c>
      <c r="BZ22" s="2">
        <f>IF(BX16=0,0,BY16-BW16)</f>
        <v>9</v>
      </c>
      <c r="CA22" s="9"/>
      <c r="CE22" t="s">
        <v>55</v>
      </c>
      <c r="CF22" s="2">
        <f>IF(CD16=0,0,CE16-CC16)</f>
        <v>5</v>
      </c>
      <c r="CG22" s="9"/>
      <c r="CK22" t="s">
        <v>55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5</v>
      </c>
      <c r="D29" s="2">
        <f t="shared" ref="D29:D42" si="45">C29</f>
        <v>5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4.75</v>
      </c>
      <c r="K29">
        <f>IFERROR(MIN(J7,V7,AH7,AT7,BF7,BR7,BX7,CJ7),0)</f>
        <v>3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4</v>
      </c>
      <c r="D30" s="2"/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5.75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7</v>
      </c>
      <c r="D31" s="2">
        <f t="shared" si="45"/>
        <v>7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3.5</v>
      </c>
      <c r="K31">
        <f t="shared" si="48"/>
        <v>2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5</v>
      </c>
      <c r="D32" s="2">
        <f t="shared" si="45"/>
        <v>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4.875</v>
      </c>
      <c r="K3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5.5</v>
      </c>
      <c r="D33" s="2">
        <f t="shared" si="45"/>
        <v>5.5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6.125</v>
      </c>
      <c r="K33">
        <f t="shared" si="48"/>
        <v>5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3.5</v>
      </c>
      <c r="D34" s="2"/>
      <c r="E34">
        <f>IF(AH16&gt;0,1,0)</f>
        <v>1</v>
      </c>
      <c r="G34" s="20"/>
      <c r="I34" s="30">
        <v>6</v>
      </c>
      <c r="J34" s="2">
        <f t="shared" si="47"/>
        <v>3.625</v>
      </c>
      <c r="K34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4.5</v>
      </c>
      <c r="D35" s="2"/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5.125</v>
      </c>
      <c r="K35">
        <f t="shared" si="48"/>
        <v>4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7.5</v>
      </c>
      <c r="D36" s="2">
        <f t="shared" si="45"/>
        <v>7.5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5.125</v>
      </c>
      <c r="K36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5</v>
      </c>
      <c r="D37" s="2">
        <f t="shared" si="45"/>
        <v>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5.875</v>
      </c>
      <c r="K37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7.5</v>
      </c>
      <c r="D38" s="2">
        <f t="shared" si="45"/>
        <v>7.5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44.75</v>
      </c>
      <c r="K38" s="34">
        <f t="shared" ref="K38:L38" si="50">SUM(K29:K37)</f>
        <v>35</v>
      </c>
      <c r="L38" s="34">
        <f t="shared" si="50"/>
        <v>56</v>
      </c>
      <c r="M38" s="20"/>
    </row>
    <row r="39" spans="1:18" x14ac:dyDescent="0.2">
      <c r="A39" s="20"/>
      <c r="B39" t="s">
        <v>49</v>
      </c>
      <c r="C39" s="2">
        <f>BN20</f>
        <v>7</v>
      </c>
      <c r="D39" s="2">
        <f t="shared" si="45"/>
        <v>7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3</v>
      </c>
      <c r="D40" s="2"/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4.8571428571428568</v>
      </c>
      <c r="K40">
        <f>IFERROR(MIN(D7,P7,AB7,AN7,AZ7,BL7,CD7),0)</f>
        <v>4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6</v>
      </c>
      <c r="D41" s="2">
        <f t="shared" si="45"/>
        <v>6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5.5714285714285712</v>
      </c>
      <c r="K41">
        <f t="shared" ref="K41:K48" si="52">IFERROR(MIN(D8,P8,AB8,AN8,AZ8,BL8,CD8),0)</f>
        <v>4</v>
      </c>
      <c r="L41" s="2">
        <f t="shared" ref="L41:L48" si="53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6.5</v>
      </c>
      <c r="D42" s="2">
        <f t="shared" si="45"/>
        <v>6.5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4.8571428571428568</v>
      </c>
      <c r="K42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3</v>
      </c>
      <c r="D43" s="25"/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5.5714285714285712</v>
      </c>
      <c r="K43">
        <f t="shared" si="52"/>
        <v>4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80</v>
      </c>
      <c r="D44" s="2">
        <f>SUM(D29:D43)</f>
        <v>62</v>
      </c>
      <c r="E44">
        <f>SUM(E29:E43)</f>
        <v>15</v>
      </c>
      <c r="F44" s="2">
        <f>SUM(F29:F43)</f>
        <v>14</v>
      </c>
      <c r="G44" s="20"/>
      <c r="I44" s="30">
        <v>14</v>
      </c>
      <c r="J44" s="2">
        <f t="shared" si="51"/>
        <v>3.5714285714285716</v>
      </c>
      <c r="K44">
        <f t="shared" si="52"/>
        <v>3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4.8571428571428568</v>
      </c>
      <c r="K45">
        <f t="shared" si="52"/>
        <v>4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5.4285714285714288</v>
      </c>
      <c r="K46">
        <f t="shared" si="52"/>
        <v>4</v>
      </c>
      <c r="L46" s="2">
        <f t="shared" si="53"/>
        <v>8</v>
      </c>
      <c r="M46" s="20"/>
      <c r="R46" s="2"/>
    </row>
    <row r="47" spans="1:18" x14ac:dyDescent="0.2">
      <c r="A47" s="20"/>
      <c r="B47" t="s">
        <v>116</v>
      </c>
      <c r="C47">
        <f t="shared" ref="C47:C48" si="54">I66+I77+I88+I99+I110+I121+I132+I143+I154+I165+I176+I187+I198+I209+I220</f>
        <v>0</v>
      </c>
      <c r="G47" s="20"/>
      <c r="I47" s="30">
        <v>17</v>
      </c>
      <c r="J47" s="2">
        <f t="shared" si="51"/>
        <v>4.1428571428571432</v>
      </c>
      <c r="K47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3</v>
      </c>
      <c r="G48" s="20"/>
      <c r="I48" s="30">
        <v>18</v>
      </c>
      <c r="J48" s="2">
        <f t="shared" si="51"/>
        <v>6</v>
      </c>
      <c r="K48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>
        <f t="shared" ref="C49:C52" si="55">I68+I79+I90+I101+I112+I123+I134+I145+I156+I167+I178+I189+I200+I211+I222</f>
        <v>35</v>
      </c>
      <c r="G49" s="20"/>
      <c r="I49" s="33" t="s">
        <v>117</v>
      </c>
      <c r="J49" s="34">
        <f>SUM(J40:J48)</f>
        <v>44.857142857142861</v>
      </c>
      <c r="K49" s="34">
        <f t="shared" ref="K49:L49" si="56">SUM(K40:K48)</f>
        <v>35</v>
      </c>
      <c r="L49" s="34">
        <f t="shared" si="56"/>
        <v>56</v>
      </c>
      <c r="M49" s="20"/>
      <c r="R49" s="2"/>
    </row>
    <row r="50" spans="1:18" x14ac:dyDescent="0.2">
      <c r="A50" s="20"/>
      <c r="B50" t="s">
        <v>118</v>
      </c>
      <c r="C50">
        <f t="shared" si="55"/>
        <v>65</v>
      </c>
      <c r="G50" s="138"/>
      <c r="H50" s="138"/>
      <c r="I50" s="138"/>
      <c r="J50" s="138"/>
      <c r="K50" s="138"/>
      <c r="L50" s="139"/>
      <c r="M50" s="138"/>
      <c r="R50" s="2"/>
    </row>
    <row r="51" spans="1:18" x14ac:dyDescent="0.2">
      <c r="A51" s="20"/>
      <c r="B51" t="s">
        <v>119</v>
      </c>
      <c r="C51">
        <f t="shared" si="55"/>
        <v>27</v>
      </c>
      <c r="G51" s="20"/>
      <c r="J51" s="30"/>
      <c r="K51" s="2"/>
      <c r="R51" s="2"/>
    </row>
    <row r="52" spans="1:18" x14ac:dyDescent="0.2">
      <c r="A52" s="20"/>
      <c r="B52" t="s">
        <v>12</v>
      </c>
      <c r="C52">
        <f t="shared" si="55"/>
        <v>5</v>
      </c>
      <c r="G52" s="20"/>
      <c r="J52" s="30"/>
      <c r="K52" s="2"/>
      <c r="R52" s="2"/>
    </row>
    <row r="53" spans="1:18" ht="13.5" thickBot="1" x14ac:dyDescent="0.25">
      <c r="A53" s="20"/>
      <c r="B53" t="s">
        <v>37</v>
      </c>
      <c r="C53" s="28">
        <f>SUM(C47:C52)</f>
        <v>135</v>
      </c>
      <c r="G53" s="20"/>
      <c r="J53" s="30"/>
      <c r="K53" s="2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J54" s="30"/>
      <c r="K54" s="2"/>
      <c r="R54" s="2"/>
    </row>
    <row r="55" spans="1:18" x14ac:dyDescent="0.2">
      <c r="J55" s="30"/>
      <c r="K55" s="2"/>
      <c r="R55" s="2"/>
    </row>
    <row r="56" spans="1:18" x14ac:dyDescent="0.2">
      <c r="J56" s="30"/>
      <c r="K56" s="2"/>
      <c r="R56" s="2"/>
    </row>
    <row r="57" spans="1:18" x14ac:dyDescent="0.2">
      <c r="J57" s="30"/>
      <c r="K57" s="2"/>
      <c r="R57" s="2"/>
    </row>
    <row r="58" spans="1:18" x14ac:dyDescent="0.2">
      <c r="J58" s="30"/>
      <c r="K58" s="2"/>
      <c r="R58" s="2"/>
    </row>
    <row r="59" spans="1:18" x14ac:dyDescent="0.2">
      <c r="J59" s="33"/>
      <c r="K59" s="34"/>
      <c r="R59" s="2"/>
    </row>
    <row r="60" spans="1:18" x14ac:dyDescent="0.2">
      <c r="R60" s="2"/>
    </row>
    <row r="61" spans="1:18" x14ac:dyDescent="0.2">
      <c r="R61" s="2"/>
    </row>
    <row r="62" spans="1:18" x14ac:dyDescent="0.2">
      <c r="R62" s="2"/>
    </row>
    <row r="63" spans="1:18" x14ac:dyDescent="0.2">
      <c r="R63" s="2"/>
    </row>
    <row r="64" spans="1:18" x14ac:dyDescent="0.2">
      <c r="B64" s="29">
        <f>D4</f>
        <v>45044</v>
      </c>
      <c r="C64" s="30" t="s">
        <v>9</v>
      </c>
      <c r="D64" s="30" t="s">
        <v>106</v>
      </c>
      <c r="E64" s="30"/>
    </row>
    <row r="65" spans="2:9" x14ac:dyDescent="0.2">
      <c r="B65" s="10">
        <f t="shared" ref="B65:D73" si="57">B7</f>
        <v>10</v>
      </c>
      <c r="C65" s="31">
        <f t="shared" si="57"/>
        <v>4</v>
      </c>
      <c r="D65" s="31">
        <f t="shared" si="57"/>
        <v>6</v>
      </c>
      <c r="E65" s="30" t="str">
        <f t="shared" ref="E65:E73" si="58">IF(D65&lt;&gt;0,IF((D65-C65)=-1,"Birdie",IF((D65-C65)=-2,"Eagle",IF((D65-C65)=0,"Par",IF((D65-C65)=1,"bogey",IF((D65-C65)=2,"Double bogey","Other"))))),"  ")</f>
        <v>Double bogey</v>
      </c>
      <c r="H65" s="32" t="s">
        <v>120</v>
      </c>
    </row>
    <row r="66" spans="2:9" x14ac:dyDescent="0.2">
      <c r="B66" s="10">
        <f t="shared" si="57"/>
        <v>11</v>
      </c>
      <c r="C66" s="31">
        <f t="shared" si="57"/>
        <v>4</v>
      </c>
      <c r="D66" s="31">
        <f t="shared" si="57"/>
        <v>7</v>
      </c>
      <c r="E66" s="30" t="str">
        <f t="shared" si="58"/>
        <v>Other</v>
      </c>
      <c r="H66" t="s">
        <v>121</v>
      </c>
      <c r="I66">
        <f>COUNTIF(E65:E73,"Eagle")</f>
        <v>0</v>
      </c>
    </row>
    <row r="67" spans="2:9" x14ac:dyDescent="0.2">
      <c r="B67" s="10">
        <f t="shared" si="57"/>
        <v>12</v>
      </c>
      <c r="C67" s="31">
        <f t="shared" si="57"/>
        <v>4</v>
      </c>
      <c r="D67" s="31">
        <f t="shared" si="57"/>
        <v>5</v>
      </c>
      <c r="E67" s="30" t="str">
        <f t="shared" si="58"/>
        <v>bogey</v>
      </c>
      <c r="H67" t="s">
        <v>8</v>
      </c>
      <c r="I67">
        <f>COUNTIF(E65:E73,"Birdie")</f>
        <v>0</v>
      </c>
    </row>
    <row r="68" spans="2:9" x14ac:dyDescent="0.2">
      <c r="B68" s="10">
        <f t="shared" si="57"/>
        <v>13</v>
      </c>
      <c r="C68" s="31">
        <f t="shared" si="57"/>
        <v>5</v>
      </c>
      <c r="D68" s="31">
        <f t="shared" si="57"/>
        <v>5</v>
      </c>
      <c r="E68" s="30" t="str">
        <f t="shared" si="58"/>
        <v>Par</v>
      </c>
      <c r="H68" t="s">
        <v>9</v>
      </c>
      <c r="I68">
        <f>COUNTIF(E65:E73,"Par")</f>
        <v>3</v>
      </c>
    </row>
    <row r="69" spans="2:9" x14ac:dyDescent="0.2">
      <c r="B69" s="10">
        <f t="shared" si="57"/>
        <v>14</v>
      </c>
      <c r="C69" s="31">
        <f t="shared" si="57"/>
        <v>3</v>
      </c>
      <c r="D69" s="31">
        <f t="shared" si="57"/>
        <v>3</v>
      </c>
      <c r="E69" s="30" t="str">
        <f t="shared" si="58"/>
        <v>Par</v>
      </c>
      <c r="H69" t="s">
        <v>122</v>
      </c>
      <c r="I69">
        <f>COUNTIF(E65:E73,"bogey")</f>
        <v>3</v>
      </c>
    </row>
    <row r="70" spans="2:9" x14ac:dyDescent="0.2">
      <c r="B70" s="10">
        <f t="shared" si="57"/>
        <v>15</v>
      </c>
      <c r="C70" s="31">
        <f t="shared" si="57"/>
        <v>4</v>
      </c>
      <c r="D70" s="31">
        <f t="shared" si="57"/>
        <v>5</v>
      </c>
      <c r="E70" s="30" t="str">
        <f t="shared" si="58"/>
        <v>bogey</v>
      </c>
      <c r="H70" t="s">
        <v>123</v>
      </c>
      <c r="I70">
        <f>COUNTIF(E65:E73,"Double bogey")</f>
        <v>2</v>
      </c>
    </row>
    <row r="71" spans="2:9" x14ac:dyDescent="0.2">
      <c r="B71" s="10">
        <f t="shared" si="57"/>
        <v>16</v>
      </c>
      <c r="C71" s="31">
        <f t="shared" si="57"/>
        <v>4</v>
      </c>
      <c r="D71" s="31">
        <f t="shared" si="57"/>
        <v>5</v>
      </c>
      <c r="E71" s="30" t="str">
        <f t="shared" si="58"/>
        <v>bogey</v>
      </c>
      <c r="H71" t="s">
        <v>12</v>
      </c>
      <c r="I71">
        <f>COUNTIF(E65:E73,"Other")</f>
        <v>1</v>
      </c>
    </row>
    <row r="72" spans="2:9" x14ac:dyDescent="0.2">
      <c r="B72" s="10">
        <f t="shared" si="57"/>
        <v>17</v>
      </c>
      <c r="C72" s="31">
        <f t="shared" si="57"/>
        <v>3</v>
      </c>
      <c r="D72" s="31">
        <f t="shared" si="57"/>
        <v>3</v>
      </c>
      <c r="E72" s="30" t="str">
        <f t="shared" si="58"/>
        <v>Par</v>
      </c>
    </row>
    <row r="73" spans="2:9" x14ac:dyDescent="0.2">
      <c r="B73" s="10">
        <f t="shared" si="57"/>
        <v>18</v>
      </c>
      <c r="C73" s="31">
        <f t="shared" si="57"/>
        <v>5</v>
      </c>
      <c r="D73" s="31">
        <f t="shared" si="57"/>
        <v>7</v>
      </c>
      <c r="E73" s="30" t="str">
        <f t="shared" si="58"/>
        <v>Double bogey</v>
      </c>
    </row>
    <row r="74" spans="2:9" x14ac:dyDescent="0.2">
      <c r="B74" s="10"/>
      <c r="C74" s="31"/>
      <c r="D74" s="31"/>
      <c r="E74" s="30"/>
    </row>
    <row r="75" spans="2:9" x14ac:dyDescent="0.2">
      <c r="B75" s="29">
        <f>J4</f>
        <v>45051</v>
      </c>
      <c r="C75" s="31"/>
      <c r="D75" s="31"/>
      <c r="E75" s="30"/>
    </row>
    <row r="76" spans="2:9" x14ac:dyDescent="0.2">
      <c r="B76" s="10">
        <f t="shared" ref="B76:B84" si="59">H7</f>
        <v>1</v>
      </c>
      <c r="C76" s="37">
        <f t="shared" ref="C76:C84" si="60">I7</f>
        <v>4</v>
      </c>
      <c r="D76" s="31">
        <f t="shared" ref="D76:D84" si="61">J7</f>
        <v>5</v>
      </c>
      <c r="E76" s="30" t="str">
        <f t="shared" ref="E76:E84" si="62">IF(D76&lt;&gt;0,IF((D76-C76)=-1,"Birdie",IF((D76-C76)=-2,"Eagle",IF((D76-C76)=0,"Par",IF((D76-C76)=1,"bogey",IF((D76-C76)=2,"Double bogey","Other"))))),"  ")</f>
        <v>bogey</v>
      </c>
      <c r="H76" s="32" t="s">
        <v>120</v>
      </c>
    </row>
    <row r="77" spans="2:9" x14ac:dyDescent="0.2">
      <c r="B77" s="10">
        <f t="shared" si="59"/>
        <v>2</v>
      </c>
      <c r="C77" s="37">
        <f t="shared" si="60"/>
        <v>4</v>
      </c>
      <c r="D77" s="31">
        <f t="shared" si="61"/>
        <v>6</v>
      </c>
      <c r="E77" s="30" t="str">
        <f t="shared" si="62"/>
        <v>Double bogey</v>
      </c>
      <c r="H77" t="s">
        <v>121</v>
      </c>
      <c r="I77">
        <f>COUNTIF(E76:E84,"Eagle")</f>
        <v>0</v>
      </c>
    </row>
    <row r="78" spans="2:9" x14ac:dyDescent="0.2">
      <c r="B78" s="10">
        <f t="shared" si="59"/>
        <v>3</v>
      </c>
      <c r="C78" s="37">
        <f t="shared" si="60"/>
        <v>3</v>
      </c>
      <c r="D78" s="31">
        <f t="shared" si="61"/>
        <v>6</v>
      </c>
      <c r="E78" s="30" t="str">
        <f t="shared" si="62"/>
        <v>Other</v>
      </c>
      <c r="H78" t="s">
        <v>8</v>
      </c>
      <c r="I78">
        <f>COUNTIF(E76:E84,"Birdie")</f>
        <v>0</v>
      </c>
    </row>
    <row r="79" spans="2:9" x14ac:dyDescent="0.2">
      <c r="B79" s="10">
        <f t="shared" si="59"/>
        <v>4</v>
      </c>
      <c r="C79" s="37">
        <f t="shared" si="60"/>
        <v>4</v>
      </c>
      <c r="D79" s="31">
        <f t="shared" si="61"/>
        <v>5</v>
      </c>
      <c r="E79" s="30" t="str">
        <f t="shared" si="62"/>
        <v>bogey</v>
      </c>
      <c r="H79" t="s">
        <v>9</v>
      </c>
      <c r="I79">
        <f>COUNTIF(E76:E84,"Par")</f>
        <v>0</v>
      </c>
    </row>
    <row r="80" spans="2:9" x14ac:dyDescent="0.2">
      <c r="B80" s="10">
        <f t="shared" si="59"/>
        <v>5</v>
      </c>
      <c r="C80" s="37">
        <f t="shared" si="60"/>
        <v>5</v>
      </c>
      <c r="D80" s="31">
        <f t="shared" si="61"/>
        <v>6</v>
      </c>
      <c r="E80" s="30" t="str">
        <f t="shared" si="62"/>
        <v>bogey</v>
      </c>
      <c r="H80" t="s">
        <v>122</v>
      </c>
      <c r="I80">
        <f>COUNTIF(E76:E84,"bogey")</f>
        <v>6</v>
      </c>
    </row>
    <row r="81" spans="2:9" x14ac:dyDescent="0.2">
      <c r="B81" s="10">
        <f t="shared" si="59"/>
        <v>6</v>
      </c>
      <c r="C81" s="37">
        <f t="shared" si="60"/>
        <v>3</v>
      </c>
      <c r="D81" s="31">
        <f t="shared" si="61"/>
        <v>4</v>
      </c>
      <c r="E81" s="30" t="str">
        <f t="shared" si="62"/>
        <v>bogey</v>
      </c>
      <c r="H81" t="s">
        <v>123</v>
      </c>
      <c r="I81">
        <f>COUNTIF(E76:E84,"Double bogey")</f>
        <v>2</v>
      </c>
    </row>
    <row r="82" spans="2:9" x14ac:dyDescent="0.2">
      <c r="B82" s="10">
        <f t="shared" si="59"/>
        <v>7</v>
      </c>
      <c r="C82" s="37">
        <f t="shared" si="60"/>
        <v>4</v>
      </c>
      <c r="D82" s="31">
        <f t="shared" si="61"/>
        <v>5</v>
      </c>
      <c r="E82" s="30" t="str">
        <f t="shared" si="62"/>
        <v>bogey</v>
      </c>
      <c r="H82" t="s">
        <v>12</v>
      </c>
      <c r="I82">
        <f>COUNTIF(E76:E84,"Other")</f>
        <v>1</v>
      </c>
    </row>
    <row r="83" spans="2:9" x14ac:dyDescent="0.2">
      <c r="B83" s="10">
        <f t="shared" si="59"/>
        <v>8</v>
      </c>
      <c r="C83" s="37">
        <f t="shared" si="60"/>
        <v>4</v>
      </c>
      <c r="D83" s="31">
        <f t="shared" si="61"/>
        <v>6</v>
      </c>
      <c r="E83" s="30" t="str">
        <f t="shared" si="62"/>
        <v>Double bogey</v>
      </c>
    </row>
    <row r="84" spans="2:9" x14ac:dyDescent="0.2">
      <c r="B84" s="10">
        <f t="shared" si="59"/>
        <v>9</v>
      </c>
      <c r="C84" s="37">
        <f t="shared" si="60"/>
        <v>5</v>
      </c>
      <c r="D84" s="31">
        <f t="shared" si="61"/>
        <v>6</v>
      </c>
      <c r="E84" s="30" t="str">
        <f t="shared" si="62"/>
        <v>bogey</v>
      </c>
    </row>
    <row r="85" spans="2:9" x14ac:dyDescent="0.2">
      <c r="B85" s="30"/>
      <c r="C85" s="30"/>
      <c r="D85" s="31"/>
      <c r="E85" s="30"/>
    </row>
    <row r="86" spans="2:9" x14ac:dyDescent="0.2">
      <c r="B86" s="29">
        <f>P4</f>
        <v>45058</v>
      </c>
      <c r="C86" s="30"/>
      <c r="D86" s="31"/>
      <c r="E86" s="30"/>
    </row>
    <row r="87" spans="2:9" x14ac:dyDescent="0.2">
      <c r="B87" s="30">
        <f t="shared" ref="B87:B95" si="63">N7</f>
        <v>10</v>
      </c>
      <c r="C87" s="37">
        <f t="shared" ref="C87:C95" si="64">O7</f>
        <v>4</v>
      </c>
      <c r="D87" s="31">
        <f t="shared" ref="D87:D95" si="65">P7</f>
        <v>4</v>
      </c>
      <c r="E87" s="30" t="str">
        <f t="shared" ref="E87:E95" si="66">IF(D87&lt;&gt;0,IF((D87-C87)=-1,"Birdie",IF((D87-C87)=-2,"Eagle",IF((D87-C87)=0,"Par",IF((D87-C87)=1,"bogey",IF((D87-C87)=2,"Double bogey","Other"))))),"  ")</f>
        <v>Par</v>
      </c>
      <c r="H87" s="32" t="s">
        <v>120</v>
      </c>
    </row>
    <row r="88" spans="2:9" x14ac:dyDescent="0.2">
      <c r="B88" s="30">
        <f t="shared" si="63"/>
        <v>11</v>
      </c>
      <c r="C88" s="37">
        <f t="shared" si="64"/>
        <v>4</v>
      </c>
      <c r="D88" s="31">
        <f t="shared" si="65"/>
        <v>6</v>
      </c>
      <c r="E88" s="30" t="str">
        <f t="shared" si="66"/>
        <v>Double bogey</v>
      </c>
      <c r="H88" t="s">
        <v>121</v>
      </c>
      <c r="I88">
        <f>COUNTIF(E87:E95,"Eagle")</f>
        <v>0</v>
      </c>
    </row>
    <row r="89" spans="2:9" x14ac:dyDescent="0.2">
      <c r="B89" s="30">
        <f t="shared" si="63"/>
        <v>12</v>
      </c>
      <c r="C89" s="37">
        <f t="shared" si="64"/>
        <v>4</v>
      </c>
      <c r="D89" s="31">
        <f t="shared" si="65"/>
        <v>6</v>
      </c>
      <c r="E89" s="30" t="str">
        <f t="shared" si="66"/>
        <v>Double bogey</v>
      </c>
      <c r="H89" t="s">
        <v>8</v>
      </c>
      <c r="I89">
        <f>COUNTIF(E87:E95,"Birdie")</f>
        <v>0</v>
      </c>
    </row>
    <row r="90" spans="2:9" x14ac:dyDescent="0.2">
      <c r="B90" s="30">
        <f t="shared" si="63"/>
        <v>13</v>
      </c>
      <c r="C90" s="37">
        <f t="shared" si="64"/>
        <v>5</v>
      </c>
      <c r="D90" s="31">
        <f t="shared" si="65"/>
        <v>6</v>
      </c>
      <c r="E90" s="30" t="str">
        <f t="shared" si="66"/>
        <v>bogey</v>
      </c>
      <c r="H90" t="s">
        <v>9</v>
      </c>
      <c r="I90">
        <f>COUNTIF(E87:E95,"Par")</f>
        <v>1</v>
      </c>
    </row>
    <row r="91" spans="2:9" x14ac:dyDescent="0.2">
      <c r="B91" s="30">
        <f t="shared" si="63"/>
        <v>14</v>
      </c>
      <c r="C91" s="37">
        <f t="shared" si="64"/>
        <v>3</v>
      </c>
      <c r="D91" s="31">
        <f t="shared" si="65"/>
        <v>4</v>
      </c>
      <c r="E91" s="30" t="str">
        <f t="shared" si="66"/>
        <v>bogey</v>
      </c>
      <c r="H91" t="s">
        <v>122</v>
      </c>
      <c r="I91">
        <f>COUNTIF(E87:E95,"bogey")</f>
        <v>6</v>
      </c>
    </row>
    <row r="92" spans="2:9" x14ac:dyDescent="0.2">
      <c r="B92" s="30">
        <f t="shared" si="63"/>
        <v>15</v>
      </c>
      <c r="C92" s="37">
        <f t="shared" si="64"/>
        <v>4</v>
      </c>
      <c r="D92" s="31">
        <f t="shared" si="65"/>
        <v>5</v>
      </c>
      <c r="E92" s="30" t="str">
        <f t="shared" si="66"/>
        <v>bogey</v>
      </c>
      <c r="H92" t="s">
        <v>123</v>
      </c>
      <c r="I92">
        <f>COUNTIF(E87:E95,"Double bogey")</f>
        <v>2</v>
      </c>
    </row>
    <row r="93" spans="2:9" x14ac:dyDescent="0.2">
      <c r="B93" s="30">
        <f t="shared" si="63"/>
        <v>16</v>
      </c>
      <c r="C93" s="37">
        <f t="shared" si="64"/>
        <v>4</v>
      </c>
      <c r="D93" s="31">
        <f t="shared" si="65"/>
        <v>5</v>
      </c>
      <c r="E93" s="30" t="str">
        <f t="shared" si="66"/>
        <v>bogey</v>
      </c>
      <c r="H93" t="s">
        <v>12</v>
      </c>
      <c r="I93">
        <f>COUNTIF(E87:E95,"Other")</f>
        <v>0</v>
      </c>
    </row>
    <row r="94" spans="2:9" x14ac:dyDescent="0.2">
      <c r="B94" s="30">
        <f t="shared" si="63"/>
        <v>17</v>
      </c>
      <c r="C94" s="37">
        <f t="shared" si="64"/>
        <v>3</v>
      </c>
      <c r="D94" s="31">
        <f t="shared" si="65"/>
        <v>4</v>
      </c>
      <c r="E94" s="30" t="str">
        <f t="shared" si="66"/>
        <v>bogey</v>
      </c>
    </row>
    <row r="95" spans="2:9" x14ac:dyDescent="0.2">
      <c r="B95" s="30">
        <f t="shared" si="63"/>
        <v>18</v>
      </c>
      <c r="C95" s="37">
        <f t="shared" si="64"/>
        <v>5</v>
      </c>
      <c r="D95" s="31">
        <f t="shared" si="65"/>
        <v>6</v>
      </c>
      <c r="E95" s="30" t="str">
        <f t="shared" si="66"/>
        <v>bogey</v>
      </c>
    </row>
    <row r="96" spans="2:9" x14ac:dyDescent="0.2">
      <c r="B96" s="30"/>
      <c r="C96" s="30"/>
      <c r="D96" s="31"/>
      <c r="E96" s="30"/>
    </row>
    <row r="97" spans="2:9" x14ac:dyDescent="0.2">
      <c r="B97" s="29">
        <f>V4</f>
        <v>45065</v>
      </c>
      <c r="C97" s="30"/>
      <c r="D97" s="31"/>
      <c r="E97" s="30"/>
    </row>
    <row r="98" spans="2:9" x14ac:dyDescent="0.2">
      <c r="B98" s="30">
        <f t="shared" ref="B98:B106" si="67">T7</f>
        <v>1</v>
      </c>
      <c r="C98" s="30">
        <f t="shared" ref="C98:C106" si="68">U7</f>
        <v>4</v>
      </c>
      <c r="D98" s="31">
        <f t="shared" ref="D98:D106" si="69">V7</f>
        <v>6</v>
      </c>
      <c r="E98" s="30" t="str">
        <f t="shared" ref="E98:E106" si="70">IF(D98&lt;&gt;0,IF((D98-C98)=-1,"Birdie",IF((D98-C98)=-2,"Eagle",IF((D98-C98)=0,"Par",IF((D98-C98)=1,"bogey",IF((D98-C98)=2,"Double bogey","Other"))))),"  ")</f>
        <v>Double bogey</v>
      </c>
      <c r="H98" s="32" t="s">
        <v>120</v>
      </c>
    </row>
    <row r="99" spans="2:9" x14ac:dyDescent="0.2">
      <c r="B99" s="30">
        <f t="shared" si="67"/>
        <v>2</v>
      </c>
      <c r="C99" s="30">
        <f t="shared" si="68"/>
        <v>4</v>
      </c>
      <c r="D99" s="31">
        <f t="shared" si="69"/>
        <v>7</v>
      </c>
      <c r="E99" s="30" t="str">
        <f t="shared" si="70"/>
        <v>Other</v>
      </c>
      <c r="H99" t="s">
        <v>121</v>
      </c>
      <c r="I99">
        <f>COUNTIF(E98:E106,"Eagle")</f>
        <v>0</v>
      </c>
    </row>
    <row r="100" spans="2:9" x14ac:dyDescent="0.2">
      <c r="B100" s="30">
        <f t="shared" si="67"/>
        <v>3</v>
      </c>
      <c r="C100" s="30">
        <f t="shared" si="68"/>
        <v>3</v>
      </c>
      <c r="D100" s="31">
        <f t="shared" si="69"/>
        <v>3</v>
      </c>
      <c r="E100" s="30" t="str">
        <f t="shared" si="70"/>
        <v>Par</v>
      </c>
      <c r="H100" t="s">
        <v>8</v>
      </c>
      <c r="I100">
        <f>COUNTIF(E98:E106,"Birdie")</f>
        <v>0</v>
      </c>
    </row>
    <row r="101" spans="2:9" x14ac:dyDescent="0.2">
      <c r="B101" s="30">
        <f t="shared" si="67"/>
        <v>4</v>
      </c>
      <c r="C101" s="30">
        <f t="shared" si="68"/>
        <v>4</v>
      </c>
      <c r="D101" s="31">
        <f t="shared" si="69"/>
        <v>4</v>
      </c>
      <c r="E101" s="30" t="str">
        <f t="shared" si="70"/>
        <v>Par</v>
      </c>
      <c r="H101" t="s">
        <v>9</v>
      </c>
      <c r="I101">
        <f>COUNTIF(E98:E106,"Par")</f>
        <v>4</v>
      </c>
    </row>
    <row r="102" spans="2:9" x14ac:dyDescent="0.2">
      <c r="B102" s="30">
        <f t="shared" si="67"/>
        <v>5</v>
      </c>
      <c r="C102" s="30">
        <f t="shared" si="68"/>
        <v>5</v>
      </c>
      <c r="D102" s="31">
        <f t="shared" si="69"/>
        <v>7</v>
      </c>
      <c r="E102" s="30" t="str">
        <f t="shared" si="70"/>
        <v>Double bogey</v>
      </c>
      <c r="H102" t="s">
        <v>122</v>
      </c>
      <c r="I102">
        <f>COUNTIF(E98:E106,"bogey")</f>
        <v>1</v>
      </c>
    </row>
    <row r="103" spans="2:9" x14ac:dyDescent="0.2">
      <c r="B103" s="30">
        <f t="shared" si="67"/>
        <v>6</v>
      </c>
      <c r="C103" s="30">
        <f t="shared" si="68"/>
        <v>3</v>
      </c>
      <c r="D103" s="31">
        <f t="shared" si="69"/>
        <v>4</v>
      </c>
      <c r="E103" s="30" t="str">
        <f t="shared" si="70"/>
        <v>bogey</v>
      </c>
      <c r="H103" t="s">
        <v>123</v>
      </c>
      <c r="I103">
        <f>COUNTIF(E98:E106,"Double bogey")</f>
        <v>3</v>
      </c>
    </row>
    <row r="104" spans="2:9" x14ac:dyDescent="0.2">
      <c r="B104" s="30">
        <f t="shared" si="67"/>
        <v>7</v>
      </c>
      <c r="C104" s="30">
        <f t="shared" si="68"/>
        <v>4</v>
      </c>
      <c r="D104" s="31">
        <f t="shared" si="69"/>
        <v>4</v>
      </c>
      <c r="E104" s="30" t="str">
        <f t="shared" si="70"/>
        <v>Par</v>
      </c>
      <c r="H104" t="s">
        <v>12</v>
      </c>
      <c r="I104">
        <f>COUNTIF(E98:E106,"Other")</f>
        <v>1</v>
      </c>
    </row>
    <row r="105" spans="2:9" x14ac:dyDescent="0.2">
      <c r="B105" s="30">
        <f t="shared" si="67"/>
        <v>8</v>
      </c>
      <c r="C105" s="30">
        <f t="shared" si="68"/>
        <v>4</v>
      </c>
      <c r="D105" s="31">
        <f t="shared" si="69"/>
        <v>4</v>
      </c>
      <c r="E105" s="30" t="str">
        <f t="shared" si="70"/>
        <v>Par</v>
      </c>
    </row>
    <row r="106" spans="2:9" x14ac:dyDescent="0.2">
      <c r="B106" s="30">
        <f t="shared" si="67"/>
        <v>9</v>
      </c>
      <c r="C106" s="30">
        <f t="shared" si="68"/>
        <v>5</v>
      </c>
      <c r="D106" s="31">
        <f t="shared" si="69"/>
        <v>7</v>
      </c>
      <c r="E106" s="30" t="str">
        <f t="shared" si="70"/>
        <v>Double bogey</v>
      </c>
    </row>
    <row r="107" spans="2:9" x14ac:dyDescent="0.2">
      <c r="B107" s="30"/>
      <c r="C107" s="30"/>
      <c r="D107" s="31"/>
      <c r="E107" s="30"/>
    </row>
    <row r="108" spans="2:9" x14ac:dyDescent="0.2">
      <c r="B108" s="29">
        <f>AB4</f>
        <v>45072</v>
      </c>
      <c r="C108" s="30"/>
      <c r="D108" s="31"/>
      <c r="E108" s="30"/>
    </row>
    <row r="109" spans="2:9" x14ac:dyDescent="0.2">
      <c r="B109" s="30">
        <f t="shared" ref="B109:B117" si="71">Z7</f>
        <v>10</v>
      </c>
      <c r="C109" s="30">
        <f t="shared" ref="C109:C117" si="72">AA7</f>
        <v>4</v>
      </c>
      <c r="D109" s="31">
        <f t="shared" ref="D109:D117" si="73">AB7</f>
        <v>4</v>
      </c>
      <c r="E109" s="30" t="str">
        <f t="shared" ref="E109:E117" si="74">IF(D109&lt;&gt;0,IF((D109-C109)=-1,"Birdie",IF((D109-C109)=-2,"Eagle",IF((D109-C109)=0,"Par",IF((D109-C109)=1,"bogey",IF((D109-C109)=2,"Double bogey","Other"))))),"  ")</f>
        <v>Par</v>
      </c>
      <c r="H109" s="32" t="s">
        <v>120</v>
      </c>
    </row>
    <row r="110" spans="2:9" x14ac:dyDescent="0.2">
      <c r="B110" s="30">
        <f t="shared" si="71"/>
        <v>11</v>
      </c>
      <c r="C110" s="30">
        <f t="shared" si="72"/>
        <v>4</v>
      </c>
      <c r="D110" s="31">
        <f t="shared" si="73"/>
        <v>5</v>
      </c>
      <c r="E110" s="30" t="str">
        <f t="shared" si="74"/>
        <v>bogey</v>
      </c>
      <c r="H110" t="s">
        <v>121</v>
      </c>
      <c r="I110">
        <f>COUNTIF(E109:E117,"Eagle")</f>
        <v>0</v>
      </c>
    </row>
    <row r="111" spans="2:9" x14ac:dyDescent="0.2">
      <c r="B111" s="30">
        <f t="shared" si="71"/>
        <v>12</v>
      </c>
      <c r="C111" s="30">
        <f t="shared" si="72"/>
        <v>4</v>
      </c>
      <c r="D111" s="31">
        <f t="shared" si="73"/>
        <v>4</v>
      </c>
      <c r="E111" s="30" t="str">
        <f t="shared" si="74"/>
        <v>Par</v>
      </c>
      <c r="H111" t="s">
        <v>8</v>
      </c>
      <c r="I111">
        <f>COUNTIF(E109:E117,"Birdie")</f>
        <v>0</v>
      </c>
    </row>
    <row r="112" spans="2:9" x14ac:dyDescent="0.2">
      <c r="B112" s="30">
        <f t="shared" si="71"/>
        <v>13</v>
      </c>
      <c r="C112" s="30">
        <f t="shared" si="72"/>
        <v>5</v>
      </c>
      <c r="D112" s="31">
        <f t="shared" si="73"/>
        <v>6</v>
      </c>
      <c r="E112" s="30" t="str">
        <f t="shared" si="74"/>
        <v>bogey</v>
      </c>
      <c r="H112" t="s">
        <v>9</v>
      </c>
      <c r="I112">
        <f>COUNTIF(E109:E117,"Par")</f>
        <v>3</v>
      </c>
    </row>
    <row r="113" spans="2:9" x14ac:dyDescent="0.2">
      <c r="B113" s="30">
        <f t="shared" si="71"/>
        <v>14</v>
      </c>
      <c r="C113" s="30">
        <f t="shared" si="72"/>
        <v>3</v>
      </c>
      <c r="D113" s="31">
        <f t="shared" si="73"/>
        <v>3</v>
      </c>
      <c r="E113" s="30" t="str">
        <f t="shared" si="74"/>
        <v>Par</v>
      </c>
      <c r="H113" t="s">
        <v>122</v>
      </c>
      <c r="I113">
        <f>COUNTIF(E109:E117,"bogey")</f>
        <v>6</v>
      </c>
    </row>
    <row r="114" spans="2:9" x14ac:dyDescent="0.2">
      <c r="B114" s="30">
        <f t="shared" si="71"/>
        <v>15</v>
      </c>
      <c r="C114" s="30">
        <f t="shared" si="72"/>
        <v>4</v>
      </c>
      <c r="D114" s="31">
        <f t="shared" si="73"/>
        <v>5</v>
      </c>
      <c r="E114" s="30" t="str">
        <f t="shared" si="74"/>
        <v>bogey</v>
      </c>
      <c r="H114" t="s">
        <v>123</v>
      </c>
      <c r="I114">
        <f>COUNTIF(E109:E117,"Double bogey")</f>
        <v>0</v>
      </c>
    </row>
    <row r="115" spans="2:9" x14ac:dyDescent="0.2">
      <c r="B115" s="30">
        <f t="shared" si="71"/>
        <v>16</v>
      </c>
      <c r="C115" s="30">
        <f t="shared" si="72"/>
        <v>4</v>
      </c>
      <c r="D115" s="31">
        <f t="shared" si="73"/>
        <v>5</v>
      </c>
      <c r="E115" s="30" t="str">
        <f t="shared" si="74"/>
        <v>bogey</v>
      </c>
      <c r="H115" t="s">
        <v>12</v>
      </c>
      <c r="I115">
        <f>COUNTIF(E109:E117,"Other")</f>
        <v>0</v>
      </c>
    </row>
    <row r="116" spans="2:9" x14ac:dyDescent="0.2">
      <c r="B116" s="30">
        <f t="shared" si="71"/>
        <v>17</v>
      </c>
      <c r="C116" s="30">
        <f t="shared" si="72"/>
        <v>3</v>
      </c>
      <c r="D116" s="31">
        <f t="shared" si="73"/>
        <v>4</v>
      </c>
      <c r="E116" s="30" t="str">
        <f t="shared" si="74"/>
        <v>bogey</v>
      </c>
    </row>
    <row r="117" spans="2:9" x14ac:dyDescent="0.2">
      <c r="B117" s="30">
        <f t="shared" si="71"/>
        <v>18</v>
      </c>
      <c r="C117" s="30">
        <f t="shared" si="72"/>
        <v>5</v>
      </c>
      <c r="D117" s="31">
        <f t="shared" si="73"/>
        <v>6</v>
      </c>
      <c r="E117" s="30" t="str">
        <f t="shared" si="74"/>
        <v>bogey</v>
      </c>
    </row>
    <row r="118" spans="2:9" x14ac:dyDescent="0.2">
      <c r="B118" s="30"/>
      <c r="C118" s="30"/>
      <c r="D118" s="31"/>
      <c r="E118" s="30"/>
    </row>
    <row r="119" spans="2:9" x14ac:dyDescent="0.2">
      <c r="B119" s="29">
        <f>AH4</f>
        <v>45079</v>
      </c>
      <c r="C119" s="30"/>
      <c r="D119" s="31"/>
      <c r="E119" s="30"/>
    </row>
    <row r="120" spans="2:9" x14ac:dyDescent="0.2">
      <c r="B120" s="30">
        <f t="shared" ref="B120:B128" si="75">AF7</f>
        <v>1</v>
      </c>
      <c r="C120" s="30">
        <f t="shared" ref="C120:C128" si="76">AG7</f>
        <v>4</v>
      </c>
      <c r="D120" s="31">
        <f t="shared" ref="D120:D128" si="77">AH7</f>
        <v>5</v>
      </c>
      <c r="E120" s="30" t="str">
        <f t="shared" ref="E120:E128" si="78">IF(D120&lt;&gt;0,IF((D120-C120)=-1,"Birdie",IF((D120-C120)=-2,"Eagle",IF((D120-C120)=0,"Par",IF((D120-C120)=1,"bogey",IF((D120-C120)=2,"Double bogey","Other"))))),"  ")</f>
        <v>bogey</v>
      </c>
      <c r="H120" s="32" t="s">
        <v>120</v>
      </c>
    </row>
    <row r="121" spans="2:9" x14ac:dyDescent="0.2">
      <c r="B121" s="30">
        <f t="shared" si="75"/>
        <v>2</v>
      </c>
      <c r="C121" s="30">
        <f t="shared" si="76"/>
        <v>4</v>
      </c>
      <c r="D121" s="31">
        <f t="shared" si="77"/>
        <v>5</v>
      </c>
      <c r="E121" s="30" t="str">
        <f t="shared" si="78"/>
        <v>bogey</v>
      </c>
      <c r="H121" t="s">
        <v>121</v>
      </c>
      <c r="I121">
        <f>COUNTIF(E120:E128,"Eagle")</f>
        <v>0</v>
      </c>
    </row>
    <row r="122" spans="2:9" x14ac:dyDescent="0.2">
      <c r="B122" s="30">
        <f t="shared" si="75"/>
        <v>3</v>
      </c>
      <c r="C122" s="30">
        <f t="shared" si="76"/>
        <v>3</v>
      </c>
      <c r="D122" s="31">
        <f t="shared" si="77"/>
        <v>4</v>
      </c>
      <c r="E122" s="30" t="str">
        <f t="shared" si="78"/>
        <v>bogey</v>
      </c>
      <c r="H122" t="s">
        <v>8</v>
      </c>
      <c r="I122">
        <f>COUNTIF(E120:E128,"Birdie")</f>
        <v>0</v>
      </c>
    </row>
    <row r="123" spans="2:9" x14ac:dyDescent="0.2">
      <c r="B123" s="30">
        <f t="shared" si="75"/>
        <v>4</v>
      </c>
      <c r="C123" s="30">
        <f t="shared" si="76"/>
        <v>4</v>
      </c>
      <c r="D123" s="31">
        <f t="shared" si="77"/>
        <v>5</v>
      </c>
      <c r="E123" s="30" t="str">
        <f t="shared" si="78"/>
        <v>bogey</v>
      </c>
      <c r="H123" t="s">
        <v>9</v>
      </c>
      <c r="I123">
        <f>COUNTIF(E120:E128,"Par")</f>
        <v>0</v>
      </c>
    </row>
    <row r="124" spans="2:9" x14ac:dyDescent="0.2">
      <c r="B124" s="30">
        <f t="shared" si="75"/>
        <v>5</v>
      </c>
      <c r="C124" s="30">
        <f t="shared" si="76"/>
        <v>5</v>
      </c>
      <c r="D124" s="31">
        <f t="shared" si="77"/>
        <v>6</v>
      </c>
      <c r="E124" s="30" t="str">
        <f t="shared" si="78"/>
        <v>bogey</v>
      </c>
      <c r="H124" t="s">
        <v>122</v>
      </c>
      <c r="I124">
        <f>COUNTIF(E120:E128,"bogey")</f>
        <v>8</v>
      </c>
    </row>
    <row r="125" spans="2:9" x14ac:dyDescent="0.2">
      <c r="B125" s="30">
        <f t="shared" si="75"/>
        <v>6</v>
      </c>
      <c r="C125" s="30">
        <f t="shared" si="76"/>
        <v>3</v>
      </c>
      <c r="D125" s="31">
        <f t="shared" si="77"/>
        <v>4</v>
      </c>
      <c r="E125" s="30" t="str">
        <f t="shared" si="78"/>
        <v>bogey</v>
      </c>
      <c r="H125" t="s">
        <v>123</v>
      </c>
      <c r="I125">
        <f>COUNTIF(E120:E128,"Double bogey")</f>
        <v>0</v>
      </c>
    </row>
    <row r="126" spans="2:9" x14ac:dyDescent="0.2">
      <c r="B126" s="30">
        <f t="shared" si="75"/>
        <v>7</v>
      </c>
      <c r="C126" s="30">
        <f t="shared" si="76"/>
        <v>4</v>
      </c>
      <c r="D126" s="31">
        <f t="shared" si="77"/>
        <v>7</v>
      </c>
      <c r="E126" s="30" t="str">
        <f t="shared" si="78"/>
        <v>Other</v>
      </c>
      <c r="H126" t="s">
        <v>12</v>
      </c>
      <c r="I126">
        <f>COUNTIF(E120:E128,"Other")</f>
        <v>1</v>
      </c>
    </row>
    <row r="127" spans="2:9" x14ac:dyDescent="0.2">
      <c r="B127" s="30">
        <f t="shared" si="75"/>
        <v>8</v>
      </c>
      <c r="C127" s="30">
        <f t="shared" si="76"/>
        <v>4</v>
      </c>
      <c r="D127" s="31">
        <f t="shared" si="77"/>
        <v>5</v>
      </c>
      <c r="E127" s="30" t="str">
        <f t="shared" si="78"/>
        <v>bogey</v>
      </c>
    </row>
    <row r="128" spans="2:9" x14ac:dyDescent="0.2">
      <c r="B128" s="30">
        <f t="shared" si="75"/>
        <v>9</v>
      </c>
      <c r="C128" s="30">
        <f t="shared" si="76"/>
        <v>5</v>
      </c>
      <c r="D128" s="31">
        <f t="shared" si="77"/>
        <v>6</v>
      </c>
      <c r="E128" s="30" t="str">
        <f t="shared" si="78"/>
        <v>bogey</v>
      </c>
    </row>
    <row r="129" spans="2:9" x14ac:dyDescent="0.2">
      <c r="B129" s="30"/>
      <c r="C129" s="30"/>
      <c r="D129" s="31"/>
      <c r="E129" s="30"/>
    </row>
    <row r="130" spans="2:9" x14ac:dyDescent="0.2">
      <c r="B130" s="29">
        <f>AN4</f>
        <v>45086</v>
      </c>
      <c r="C130" s="30"/>
      <c r="D130" s="31"/>
      <c r="E130" s="30"/>
    </row>
    <row r="131" spans="2:9" x14ac:dyDescent="0.2">
      <c r="B131" s="30">
        <f t="shared" ref="B131:B139" si="79">AL7</f>
        <v>10</v>
      </c>
      <c r="C131" s="30">
        <f t="shared" ref="C131:C139" si="80">AM7</f>
        <v>4</v>
      </c>
      <c r="D131" s="31">
        <f t="shared" ref="D131:D139" si="81">AN7</f>
        <v>6</v>
      </c>
      <c r="E131" s="30" t="str">
        <f t="shared" ref="E131:E139" si="82">IF(D131&lt;&gt;0,IF((D131-C131)=-1,"Birdie",IF((D131-C131)=-2,"Eagle",IF((D131-C131)=0,"Par",IF((D131-C131)=1,"bogey",IF((D131-C131)=2,"Double bogey","Other"))))),"  ")</f>
        <v>Double bogey</v>
      </c>
      <c r="H131" s="32" t="s">
        <v>120</v>
      </c>
    </row>
    <row r="132" spans="2:9" x14ac:dyDescent="0.2">
      <c r="B132" s="30">
        <f t="shared" si="79"/>
        <v>11</v>
      </c>
      <c r="C132" s="30">
        <f t="shared" si="80"/>
        <v>4</v>
      </c>
      <c r="D132" s="31">
        <f t="shared" si="81"/>
        <v>6</v>
      </c>
      <c r="E132" s="30" t="str">
        <f t="shared" si="82"/>
        <v>Double bogey</v>
      </c>
      <c r="H132" t="s">
        <v>121</v>
      </c>
      <c r="I132">
        <f>COUNTIF(E131:E139,"Eagle")</f>
        <v>0</v>
      </c>
    </row>
    <row r="133" spans="2:9" x14ac:dyDescent="0.2">
      <c r="B133" s="30">
        <f t="shared" si="79"/>
        <v>12</v>
      </c>
      <c r="C133" s="30">
        <f t="shared" si="80"/>
        <v>4</v>
      </c>
      <c r="D133" s="31">
        <f t="shared" si="81"/>
        <v>4</v>
      </c>
      <c r="E133" s="30" t="str">
        <f t="shared" si="82"/>
        <v>Par</v>
      </c>
      <c r="H133" t="s">
        <v>8</v>
      </c>
      <c r="I133">
        <f>COUNTIF(E131:E139,"Birdie")</f>
        <v>0</v>
      </c>
    </row>
    <row r="134" spans="2:9" x14ac:dyDescent="0.2">
      <c r="B134" s="30">
        <f t="shared" si="79"/>
        <v>13</v>
      </c>
      <c r="C134" s="30">
        <f t="shared" si="80"/>
        <v>5</v>
      </c>
      <c r="D134" s="31">
        <f t="shared" si="81"/>
        <v>5</v>
      </c>
      <c r="E134" s="30" t="str">
        <f t="shared" si="82"/>
        <v>Par</v>
      </c>
      <c r="H134" t="s">
        <v>9</v>
      </c>
      <c r="I134">
        <f>COUNTIF(E131:E139,"Par")</f>
        <v>3</v>
      </c>
    </row>
    <row r="135" spans="2:9" x14ac:dyDescent="0.2">
      <c r="B135" s="30">
        <f t="shared" si="79"/>
        <v>14</v>
      </c>
      <c r="C135" s="30">
        <f t="shared" si="80"/>
        <v>3</v>
      </c>
      <c r="D135" s="31">
        <f t="shared" si="81"/>
        <v>4</v>
      </c>
      <c r="E135" s="30" t="str">
        <f t="shared" si="82"/>
        <v>bogey</v>
      </c>
      <c r="H135" t="s">
        <v>122</v>
      </c>
      <c r="I135">
        <f>COUNTIF(E131:E139,"bogey")</f>
        <v>2</v>
      </c>
    </row>
    <row r="136" spans="2:9" x14ac:dyDescent="0.2">
      <c r="B136" s="30">
        <f t="shared" si="79"/>
        <v>15</v>
      </c>
      <c r="C136" s="30">
        <f t="shared" si="80"/>
        <v>4</v>
      </c>
      <c r="D136" s="31">
        <f t="shared" si="81"/>
        <v>4</v>
      </c>
      <c r="E136" s="30" t="str">
        <f t="shared" si="82"/>
        <v>Par</v>
      </c>
      <c r="H136" t="s">
        <v>123</v>
      </c>
      <c r="I136">
        <f>COUNTIF(E131:E139,"Double bogey")</f>
        <v>3</v>
      </c>
    </row>
    <row r="137" spans="2:9" x14ac:dyDescent="0.2">
      <c r="B137" s="30">
        <f t="shared" si="79"/>
        <v>16</v>
      </c>
      <c r="C137" s="30">
        <f t="shared" si="80"/>
        <v>4</v>
      </c>
      <c r="D137" s="31">
        <f t="shared" si="81"/>
        <v>8</v>
      </c>
      <c r="E137" s="30" t="str">
        <f t="shared" si="82"/>
        <v>Other</v>
      </c>
      <c r="H137" t="s">
        <v>12</v>
      </c>
      <c r="I137">
        <f>COUNTIF(E131:E139,"Other")</f>
        <v>1</v>
      </c>
    </row>
    <row r="138" spans="2:9" x14ac:dyDescent="0.2">
      <c r="B138" s="30">
        <f t="shared" si="79"/>
        <v>17</v>
      </c>
      <c r="C138" s="30">
        <f t="shared" si="80"/>
        <v>3</v>
      </c>
      <c r="D138" s="31">
        <f t="shared" si="81"/>
        <v>5</v>
      </c>
      <c r="E138" s="30" t="str">
        <f t="shared" si="82"/>
        <v>Double bogey</v>
      </c>
    </row>
    <row r="139" spans="2:9" x14ac:dyDescent="0.2">
      <c r="B139" s="30">
        <f t="shared" si="79"/>
        <v>18</v>
      </c>
      <c r="C139" s="30">
        <f t="shared" si="80"/>
        <v>5</v>
      </c>
      <c r="D139" s="31">
        <f t="shared" si="81"/>
        <v>6</v>
      </c>
      <c r="E139" s="30" t="str">
        <f t="shared" si="82"/>
        <v>bogey</v>
      </c>
    </row>
    <row r="140" spans="2:9" x14ac:dyDescent="0.2">
      <c r="B140" s="30"/>
      <c r="C140" s="30"/>
      <c r="D140" s="31"/>
      <c r="E140" s="30"/>
    </row>
    <row r="141" spans="2:9" x14ac:dyDescent="0.2">
      <c r="B141" s="29">
        <f>AT4</f>
        <v>45107</v>
      </c>
      <c r="C141" s="30"/>
      <c r="D141" s="31"/>
      <c r="E141" s="30"/>
    </row>
    <row r="142" spans="2:9" x14ac:dyDescent="0.2">
      <c r="B142" s="30">
        <f t="shared" ref="B142:B150" si="83">AR7</f>
        <v>1</v>
      </c>
      <c r="C142" s="30">
        <f t="shared" ref="C142:C150" si="84">AS7</f>
        <v>4</v>
      </c>
      <c r="D142" s="31">
        <f t="shared" ref="D142:D150" si="85">AT7</f>
        <v>4</v>
      </c>
      <c r="E142" s="30" t="str">
        <f t="shared" ref="E142:E150" si="86">IF(D142&lt;&gt;0,IF((D142-C142)=-1,"Birdie",IF((D142-C142)=-2,"Eagle",IF((D142-C142)=0,"Par",IF((D142-C142)=1,"bogey",IF((D142-C142)=2,"Double bogey","Other"))))),"  ")</f>
        <v>Par</v>
      </c>
      <c r="H142" s="32" t="s">
        <v>120</v>
      </c>
    </row>
    <row r="143" spans="2:9" x14ac:dyDescent="0.2">
      <c r="B143" s="30">
        <f t="shared" si="83"/>
        <v>2</v>
      </c>
      <c r="C143" s="30">
        <f t="shared" si="84"/>
        <v>4</v>
      </c>
      <c r="D143" s="31">
        <f t="shared" si="85"/>
        <v>6</v>
      </c>
      <c r="E143" s="30" t="str">
        <f t="shared" si="86"/>
        <v>Double bogey</v>
      </c>
      <c r="H143" t="s">
        <v>121</v>
      </c>
      <c r="I143">
        <f>COUNTIF(E142:E150,"Eagle")</f>
        <v>0</v>
      </c>
    </row>
    <row r="144" spans="2:9" x14ac:dyDescent="0.2">
      <c r="B144" s="30">
        <f t="shared" si="83"/>
        <v>3</v>
      </c>
      <c r="C144" s="30">
        <f t="shared" si="84"/>
        <v>3</v>
      </c>
      <c r="D144" s="31">
        <f t="shared" si="85"/>
        <v>3</v>
      </c>
      <c r="E144" s="30" t="str">
        <f t="shared" si="86"/>
        <v>Par</v>
      </c>
      <c r="H144" t="s">
        <v>8</v>
      </c>
      <c r="I144">
        <f>COUNTIF(E142:E150,"Birdie")</f>
        <v>0</v>
      </c>
    </row>
    <row r="145" spans="2:9" x14ac:dyDescent="0.2">
      <c r="B145" s="30">
        <f t="shared" si="83"/>
        <v>4</v>
      </c>
      <c r="C145" s="30">
        <f t="shared" si="84"/>
        <v>4</v>
      </c>
      <c r="D145" s="31">
        <f t="shared" si="85"/>
        <v>4</v>
      </c>
      <c r="E145" s="30" t="str">
        <f t="shared" si="86"/>
        <v>Par</v>
      </c>
      <c r="H145" t="s">
        <v>9</v>
      </c>
      <c r="I145">
        <f>COUNTIF(E142:E150,"Par")</f>
        <v>5</v>
      </c>
    </row>
    <row r="146" spans="2:9" x14ac:dyDescent="0.2">
      <c r="B146" s="30">
        <f t="shared" si="83"/>
        <v>5</v>
      </c>
      <c r="C146" s="30">
        <f t="shared" si="84"/>
        <v>5</v>
      </c>
      <c r="D146" s="31">
        <f t="shared" si="85"/>
        <v>7</v>
      </c>
      <c r="E146" s="30" t="str">
        <f t="shared" si="86"/>
        <v>Double bogey</v>
      </c>
      <c r="H146" t="s">
        <v>122</v>
      </c>
      <c r="I146">
        <f>COUNTIF(E142:E150,"bogey")</f>
        <v>1</v>
      </c>
    </row>
    <row r="147" spans="2:9" x14ac:dyDescent="0.2">
      <c r="B147" s="30">
        <f t="shared" si="83"/>
        <v>6</v>
      </c>
      <c r="C147" s="30">
        <f t="shared" si="84"/>
        <v>3</v>
      </c>
      <c r="D147" s="31">
        <f t="shared" si="85"/>
        <v>3</v>
      </c>
      <c r="E147" s="30" t="str">
        <f t="shared" si="86"/>
        <v>Par</v>
      </c>
      <c r="H147" t="s">
        <v>123</v>
      </c>
      <c r="I147">
        <f>COUNTIF(E142:E150,"Double bogey")</f>
        <v>3</v>
      </c>
    </row>
    <row r="148" spans="2:9" x14ac:dyDescent="0.2">
      <c r="B148" s="30">
        <f t="shared" si="83"/>
        <v>7</v>
      </c>
      <c r="C148" s="30">
        <f t="shared" si="84"/>
        <v>4</v>
      </c>
      <c r="D148" s="31">
        <f t="shared" si="85"/>
        <v>4</v>
      </c>
      <c r="E148" s="30" t="str">
        <f t="shared" si="86"/>
        <v>Par</v>
      </c>
      <c r="H148" t="s">
        <v>12</v>
      </c>
      <c r="I148">
        <f>COUNTIF(E142:E150,"Other")</f>
        <v>0</v>
      </c>
    </row>
    <row r="149" spans="2:9" x14ac:dyDescent="0.2">
      <c r="B149" s="30">
        <f t="shared" si="83"/>
        <v>8</v>
      </c>
      <c r="C149" s="30">
        <f t="shared" si="84"/>
        <v>4</v>
      </c>
      <c r="D149" s="31">
        <f t="shared" si="85"/>
        <v>6</v>
      </c>
      <c r="E149" s="30" t="str">
        <f t="shared" si="86"/>
        <v>Double bogey</v>
      </c>
    </row>
    <row r="150" spans="2:9" x14ac:dyDescent="0.2">
      <c r="B150" s="30">
        <f t="shared" si="83"/>
        <v>9</v>
      </c>
      <c r="C150" s="30">
        <f t="shared" si="84"/>
        <v>5</v>
      </c>
      <c r="D150" s="31">
        <f t="shared" si="85"/>
        <v>6</v>
      </c>
      <c r="E150" s="30" t="str">
        <f t="shared" si="86"/>
        <v>bogey</v>
      </c>
    </row>
    <row r="151" spans="2:9" x14ac:dyDescent="0.2">
      <c r="B151" s="30"/>
      <c r="C151" s="30"/>
      <c r="D151" s="31"/>
      <c r="E151" s="30"/>
    </row>
    <row r="152" spans="2:9" x14ac:dyDescent="0.2">
      <c r="B152" s="29">
        <f>AZ4</f>
        <v>45114</v>
      </c>
      <c r="C152" s="30"/>
      <c r="D152" s="31"/>
      <c r="E152" s="30"/>
    </row>
    <row r="153" spans="2:9" x14ac:dyDescent="0.2">
      <c r="B153" s="30">
        <f t="shared" ref="B153:B161" si="87">AX7</f>
        <v>10</v>
      </c>
      <c r="C153" s="30">
        <f t="shared" ref="C153:C161" si="88">AY7</f>
        <v>4</v>
      </c>
      <c r="D153" s="31">
        <f t="shared" ref="D153:D161" si="89">AZ7</f>
        <v>5</v>
      </c>
      <c r="E153" s="30" t="str">
        <f t="shared" ref="E153:E161" si="90">IF(D153&lt;&gt;0,IF((D153-C153)=-1,"Birdie",IF((D153-C153)=-2,"Eagle",IF((D153-C153)=0,"Par",IF((D153-C153)=1,"bogey",IF((D153-C153)=2,"Double bogey","Other"))))),"  ")</f>
        <v>bogey</v>
      </c>
      <c r="H153" s="32" t="s">
        <v>120</v>
      </c>
    </row>
    <row r="154" spans="2:9" x14ac:dyDescent="0.2">
      <c r="B154" s="30">
        <f t="shared" si="87"/>
        <v>11</v>
      </c>
      <c r="C154" s="30">
        <f t="shared" si="88"/>
        <v>4</v>
      </c>
      <c r="D154" s="31">
        <f t="shared" si="89"/>
        <v>6</v>
      </c>
      <c r="E154" s="30" t="str">
        <f t="shared" si="90"/>
        <v>Double bogey</v>
      </c>
      <c r="H154" t="s">
        <v>121</v>
      </c>
      <c r="I154">
        <f>COUNTIF(E153:E161,"Eagle")</f>
        <v>0</v>
      </c>
    </row>
    <row r="155" spans="2:9" x14ac:dyDescent="0.2">
      <c r="B155" s="30">
        <f t="shared" si="87"/>
        <v>12</v>
      </c>
      <c r="C155" s="30">
        <f t="shared" si="88"/>
        <v>4</v>
      </c>
      <c r="D155" s="31">
        <f t="shared" si="89"/>
        <v>6</v>
      </c>
      <c r="E155" s="30" t="str">
        <f t="shared" si="90"/>
        <v>Double bogey</v>
      </c>
      <c r="H155" t="s">
        <v>8</v>
      </c>
      <c r="I155">
        <f>COUNTIF(E153:E161,"Birdie")</f>
        <v>0</v>
      </c>
    </row>
    <row r="156" spans="2:9" x14ac:dyDescent="0.2">
      <c r="B156" s="30">
        <f t="shared" si="87"/>
        <v>13</v>
      </c>
      <c r="C156" s="30">
        <f t="shared" si="88"/>
        <v>5</v>
      </c>
      <c r="D156" s="31">
        <f t="shared" si="89"/>
        <v>7</v>
      </c>
      <c r="E156" s="30" t="str">
        <f t="shared" si="90"/>
        <v>Double bogey</v>
      </c>
      <c r="H156" t="s">
        <v>9</v>
      </c>
      <c r="I156">
        <f>COUNTIF(E153:E161,"Par")</f>
        <v>1</v>
      </c>
    </row>
    <row r="157" spans="2:9" x14ac:dyDescent="0.2">
      <c r="B157" s="30">
        <f t="shared" si="87"/>
        <v>14</v>
      </c>
      <c r="C157" s="30">
        <f t="shared" si="88"/>
        <v>3</v>
      </c>
      <c r="D157" s="31">
        <f t="shared" si="89"/>
        <v>3</v>
      </c>
      <c r="E157" s="30" t="str">
        <f t="shared" si="90"/>
        <v>Par</v>
      </c>
      <c r="H157" t="s">
        <v>122</v>
      </c>
      <c r="I157">
        <f>COUNTIF(E153:E161,"bogey")</f>
        <v>4</v>
      </c>
    </row>
    <row r="158" spans="2:9" x14ac:dyDescent="0.2">
      <c r="B158" s="30">
        <f t="shared" si="87"/>
        <v>15</v>
      </c>
      <c r="C158" s="30">
        <f t="shared" si="88"/>
        <v>4</v>
      </c>
      <c r="D158" s="31">
        <f t="shared" si="89"/>
        <v>5</v>
      </c>
      <c r="E158" s="30" t="str">
        <f t="shared" si="90"/>
        <v>bogey</v>
      </c>
      <c r="H158" t="s">
        <v>123</v>
      </c>
      <c r="I158">
        <f>COUNTIF(E153:E161,"Double bogey")</f>
        <v>4</v>
      </c>
    </row>
    <row r="159" spans="2:9" x14ac:dyDescent="0.2">
      <c r="B159" s="30">
        <f t="shared" si="87"/>
        <v>16</v>
      </c>
      <c r="C159" s="30">
        <f t="shared" si="88"/>
        <v>4</v>
      </c>
      <c r="D159" s="31">
        <f t="shared" si="89"/>
        <v>6</v>
      </c>
      <c r="E159" s="30" t="str">
        <f t="shared" si="90"/>
        <v>Double bogey</v>
      </c>
      <c r="H159" t="s">
        <v>12</v>
      </c>
      <c r="I159">
        <f>COUNTIF(E153:E161,"Other")</f>
        <v>0</v>
      </c>
    </row>
    <row r="160" spans="2:9" x14ac:dyDescent="0.2">
      <c r="B160" s="30">
        <f t="shared" si="87"/>
        <v>17</v>
      </c>
      <c r="C160" s="30">
        <f t="shared" si="88"/>
        <v>3</v>
      </c>
      <c r="D160" s="31">
        <f t="shared" si="89"/>
        <v>4</v>
      </c>
      <c r="E160" s="30" t="str">
        <f t="shared" si="90"/>
        <v>bogey</v>
      </c>
    </row>
    <row r="161" spans="2:9" x14ac:dyDescent="0.2">
      <c r="B161" s="30">
        <f t="shared" si="87"/>
        <v>18</v>
      </c>
      <c r="C161" s="30">
        <f t="shared" si="88"/>
        <v>5</v>
      </c>
      <c r="D161" s="31">
        <f t="shared" si="89"/>
        <v>6</v>
      </c>
      <c r="E161" s="30" t="str">
        <f t="shared" si="90"/>
        <v>bogey</v>
      </c>
    </row>
    <row r="162" spans="2:9" x14ac:dyDescent="0.2">
      <c r="B162" s="30"/>
      <c r="C162" s="30"/>
      <c r="D162" s="31"/>
      <c r="E162" s="30"/>
    </row>
    <row r="163" spans="2:9" x14ac:dyDescent="0.2">
      <c r="B163" s="29">
        <f>BF4</f>
        <v>45121</v>
      </c>
      <c r="C163" s="30"/>
      <c r="D163" s="31"/>
      <c r="E163" s="30"/>
    </row>
    <row r="164" spans="2:9" x14ac:dyDescent="0.2">
      <c r="B164" s="30">
        <f t="shared" ref="B164:B172" si="91">BD7</f>
        <v>1</v>
      </c>
      <c r="C164" s="30">
        <f t="shared" ref="C164:C172" si="92">BE7</f>
        <v>4</v>
      </c>
      <c r="D164" s="31">
        <f t="shared" ref="D164:D172" si="93">BF7</f>
        <v>3</v>
      </c>
      <c r="E164" s="30" t="str">
        <f t="shared" ref="E164:E172" si="94">IF(D164&lt;&gt;0,IF((D164-C164)=-1,"Birdie",IF((D164-C164)=-2,"Eagle",IF((D164-C164)=0,"Par",IF((D164-C164)=1,"bogey",IF((D164-C164)=2,"Double bogey","Other"))))),"  ")</f>
        <v>Birdie</v>
      </c>
      <c r="H164" s="32" t="s">
        <v>120</v>
      </c>
    </row>
    <row r="165" spans="2:9" x14ac:dyDescent="0.2">
      <c r="B165" s="30">
        <f t="shared" si="91"/>
        <v>2</v>
      </c>
      <c r="C165" s="30">
        <f t="shared" si="92"/>
        <v>4</v>
      </c>
      <c r="D165" s="31">
        <f t="shared" si="93"/>
        <v>5</v>
      </c>
      <c r="E165" s="30" t="str">
        <f t="shared" si="94"/>
        <v>bogey</v>
      </c>
      <c r="H165" t="s">
        <v>121</v>
      </c>
      <c r="I165">
        <f>COUNTIF(E164:E172,"Eagle")</f>
        <v>0</v>
      </c>
    </row>
    <row r="166" spans="2:9" x14ac:dyDescent="0.2">
      <c r="B166" s="30">
        <f t="shared" si="91"/>
        <v>3</v>
      </c>
      <c r="C166" s="30">
        <f t="shared" si="92"/>
        <v>3</v>
      </c>
      <c r="D166" s="31">
        <f t="shared" si="93"/>
        <v>2</v>
      </c>
      <c r="E166" s="30" t="str">
        <f t="shared" si="94"/>
        <v>Birdie</v>
      </c>
      <c r="H166" t="s">
        <v>8</v>
      </c>
      <c r="I166">
        <f>COUNTIF(E164:E172,"Birdie")</f>
        <v>2</v>
      </c>
    </row>
    <row r="167" spans="2:9" x14ac:dyDescent="0.2">
      <c r="B167" s="30">
        <f t="shared" si="91"/>
        <v>4</v>
      </c>
      <c r="C167" s="30">
        <f t="shared" si="92"/>
        <v>4</v>
      </c>
      <c r="D167" s="31">
        <f t="shared" si="93"/>
        <v>5</v>
      </c>
      <c r="E167" s="30" t="str">
        <f t="shared" si="94"/>
        <v>bogey</v>
      </c>
      <c r="H167" t="s">
        <v>9</v>
      </c>
      <c r="I167">
        <f>COUNTIF(E164:E172,"Par")</f>
        <v>3</v>
      </c>
    </row>
    <row r="168" spans="2:9" x14ac:dyDescent="0.2">
      <c r="B168" s="30">
        <f t="shared" si="91"/>
        <v>5</v>
      </c>
      <c r="C168" s="30">
        <f t="shared" si="92"/>
        <v>5</v>
      </c>
      <c r="D168" s="31">
        <f t="shared" si="93"/>
        <v>5</v>
      </c>
      <c r="E168" s="30" t="str">
        <f t="shared" si="94"/>
        <v>Par</v>
      </c>
      <c r="H168" t="s">
        <v>122</v>
      </c>
      <c r="I168">
        <f>COUNTIF(E164:E172,"bogey")</f>
        <v>4</v>
      </c>
    </row>
    <row r="169" spans="2:9" x14ac:dyDescent="0.2">
      <c r="B169" s="30">
        <f t="shared" si="91"/>
        <v>6</v>
      </c>
      <c r="C169" s="30">
        <f t="shared" si="92"/>
        <v>3</v>
      </c>
      <c r="D169" s="31">
        <f t="shared" si="93"/>
        <v>3</v>
      </c>
      <c r="E169" s="30" t="str">
        <f t="shared" si="94"/>
        <v>Par</v>
      </c>
      <c r="H169" t="s">
        <v>123</v>
      </c>
      <c r="I169">
        <f>COUNTIF(E164:E172,"Double bogey")</f>
        <v>0</v>
      </c>
    </row>
    <row r="170" spans="2:9" x14ac:dyDescent="0.2">
      <c r="B170" s="30">
        <f t="shared" si="91"/>
        <v>7</v>
      </c>
      <c r="C170" s="30">
        <f t="shared" si="92"/>
        <v>4</v>
      </c>
      <c r="D170" s="31">
        <f t="shared" si="93"/>
        <v>5</v>
      </c>
      <c r="E170" s="30" t="str">
        <f t="shared" si="94"/>
        <v>bogey</v>
      </c>
      <c r="H170" t="s">
        <v>12</v>
      </c>
      <c r="I170">
        <f>COUNTIF(E164:E172,"Other")</f>
        <v>0</v>
      </c>
    </row>
    <row r="171" spans="2:9" x14ac:dyDescent="0.2">
      <c r="B171" s="30">
        <f t="shared" si="91"/>
        <v>8</v>
      </c>
      <c r="C171" s="30">
        <f t="shared" si="92"/>
        <v>4</v>
      </c>
      <c r="D171" s="31">
        <f t="shared" si="93"/>
        <v>5</v>
      </c>
      <c r="E171" s="30" t="str">
        <f t="shared" si="94"/>
        <v>bogey</v>
      </c>
    </row>
    <row r="172" spans="2:9" x14ac:dyDescent="0.2">
      <c r="B172" s="30">
        <f t="shared" si="91"/>
        <v>9</v>
      </c>
      <c r="C172" s="30">
        <f t="shared" si="92"/>
        <v>5</v>
      </c>
      <c r="D172" s="31">
        <f t="shared" si="93"/>
        <v>5</v>
      </c>
      <c r="E172" s="30" t="str">
        <f t="shared" si="94"/>
        <v>Par</v>
      </c>
    </row>
    <row r="173" spans="2:9" x14ac:dyDescent="0.2">
      <c r="B173" s="30"/>
      <c r="C173" s="30"/>
      <c r="D173" s="31"/>
      <c r="E173" s="30"/>
    </row>
    <row r="174" spans="2:9" x14ac:dyDescent="0.2">
      <c r="B174" s="29">
        <f>BL4</f>
        <v>45128</v>
      </c>
      <c r="C174" s="30"/>
      <c r="D174" s="31"/>
      <c r="E174" s="30"/>
    </row>
    <row r="175" spans="2:9" x14ac:dyDescent="0.2">
      <c r="B175" s="30">
        <f t="shared" ref="B175:B183" si="95">BJ7</f>
        <v>10</v>
      </c>
      <c r="C175" s="30">
        <f t="shared" ref="C175:C183" si="96">BK7</f>
        <v>4</v>
      </c>
      <c r="D175" s="31">
        <f t="shared" ref="D175:D183" si="97">BL7</f>
        <v>4</v>
      </c>
      <c r="E175" s="30" t="str">
        <f t="shared" ref="E175:E183" si="98">IF(D175&lt;&gt;0,IF((D175-C175)=-1,"Birdie",IF((D175-C175)=-2,"Eagle",IF((D175-C175)=0,"Par",IF((D175-C175)=1,"bogey",IF((D175-C175)=2,"Double bogey","Other"))))),"  ")</f>
        <v>Par</v>
      </c>
      <c r="H175" s="32" t="s">
        <v>120</v>
      </c>
    </row>
    <row r="176" spans="2:9" x14ac:dyDescent="0.2">
      <c r="B176" s="30">
        <f t="shared" si="95"/>
        <v>11</v>
      </c>
      <c r="C176" s="30">
        <f t="shared" si="96"/>
        <v>4</v>
      </c>
      <c r="D176" s="31">
        <f t="shared" si="97"/>
        <v>4</v>
      </c>
      <c r="E176" s="30" t="str">
        <f t="shared" si="98"/>
        <v>Par</v>
      </c>
      <c r="H176" t="s">
        <v>121</v>
      </c>
      <c r="I176">
        <f>COUNTIF(E175:E183,"Eagle")</f>
        <v>0</v>
      </c>
    </row>
    <row r="177" spans="2:9" x14ac:dyDescent="0.2">
      <c r="B177" s="30">
        <f t="shared" si="95"/>
        <v>12</v>
      </c>
      <c r="C177" s="30">
        <f t="shared" si="96"/>
        <v>4</v>
      </c>
      <c r="D177" s="31">
        <f t="shared" si="97"/>
        <v>5</v>
      </c>
      <c r="E177" s="30" t="str">
        <f t="shared" si="98"/>
        <v>bogey</v>
      </c>
      <c r="H177" t="s">
        <v>8</v>
      </c>
      <c r="I177">
        <f>COUNTIF(E175:E183,"Birdie")</f>
        <v>0</v>
      </c>
    </row>
    <row r="178" spans="2:9" x14ac:dyDescent="0.2">
      <c r="B178" s="30">
        <f t="shared" si="95"/>
        <v>13</v>
      </c>
      <c r="C178" s="30">
        <f t="shared" si="96"/>
        <v>5</v>
      </c>
      <c r="D178" s="31">
        <f t="shared" si="97"/>
        <v>6</v>
      </c>
      <c r="E178" s="30" t="str">
        <f t="shared" si="98"/>
        <v>bogey</v>
      </c>
      <c r="H178" t="s">
        <v>9</v>
      </c>
      <c r="I178">
        <f>COUNTIF(E175:E183,"Par")</f>
        <v>3</v>
      </c>
    </row>
    <row r="179" spans="2:9" x14ac:dyDescent="0.2">
      <c r="B179" s="30">
        <f t="shared" si="95"/>
        <v>14</v>
      </c>
      <c r="C179" s="30">
        <f t="shared" si="96"/>
        <v>3</v>
      </c>
      <c r="D179" s="31">
        <f t="shared" si="97"/>
        <v>4</v>
      </c>
      <c r="E179" s="30" t="str">
        <f t="shared" si="98"/>
        <v>bogey</v>
      </c>
      <c r="H179" t="s">
        <v>122</v>
      </c>
      <c r="I179">
        <f>COUNTIF(E175:E183,"bogey")</f>
        <v>5</v>
      </c>
    </row>
    <row r="180" spans="2:9" x14ac:dyDescent="0.2">
      <c r="B180" s="30">
        <f t="shared" si="95"/>
        <v>15</v>
      </c>
      <c r="C180" s="30">
        <f t="shared" si="96"/>
        <v>4</v>
      </c>
      <c r="D180" s="31">
        <f t="shared" si="97"/>
        <v>4</v>
      </c>
      <c r="E180" s="30" t="str">
        <f t="shared" si="98"/>
        <v>Par</v>
      </c>
      <c r="H180" t="s">
        <v>123</v>
      </c>
      <c r="I180">
        <f>COUNTIF(E175:E183,"Double bogey")</f>
        <v>1</v>
      </c>
    </row>
    <row r="181" spans="2:9" x14ac:dyDescent="0.2">
      <c r="B181" s="30">
        <f t="shared" si="95"/>
        <v>16</v>
      </c>
      <c r="C181" s="30">
        <f t="shared" si="96"/>
        <v>4</v>
      </c>
      <c r="D181" s="31">
        <f t="shared" si="97"/>
        <v>5</v>
      </c>
      <c r="E181" s="30" t="str">
        <f t="shared" si="98"/>
        <v>bogey</v>
      </c>
      <c r="H181" t="s">
        <v>12</v>
      </c>
      <c r="I181">
        <f>COUNTIF(E175:E183,"Other")</f>
        <v>0</v>
      </c>
    </row>
    <row r="182" spans="2:9" x14ac:dyDescent="0.2">
      <c r="B182" s="30">
        <f t="shared" si="95"/>
        <v>17</v>
      </c>
      <c r="C182" s="30">
        <f t="shared" si="96"/>
        <v>3</v>
      </c>
      <c r="D182" s="31">
        <f t="shared" si="97"/>
        <v>5</v>
      </c>
      <c r="E182" s="30" t="str">
        <f t="shared" si="98"/>
        <v>Double bogey</v>
      </c>
    </row>
    <row r="183" spans="2:9" x14ac:dyDescent="0.2">
      <c r="B183" s="30">
        <f t="shared" si="95"/>
        <v>18</v>
      </c>
      <c r="C183" s="30">
        <f t="shared" si="96"/>
        <v>5</v>
      </c>
      <c r="D183" s="31">
        <f t="shared" si="97"/>
        <v>6</v>
      </c>
      <c r="E183" s="30" t="str">
        <f t="shared" si="98"/>
        <v>bogey</v>
      </c>
    </row>
    <row r="184" spans="2:9" x14ac:dyDescent="0.2">
      <c r="B184" s="30"/>
      <c r="C184" s="30"/>
      <c r="D184" s="31"/>
      <c r="E184" s="30"/>
    </row>
    <row r="185" spans="2:9" x14ac:dyDescent="0.2">
      <c r="B185" s="29">
        <f>BR4</f>
        <v>45135</v>
      </c>
      <c r="C185" s="30"/>
      <c r="D185" s="31"/>
      <c r="E185" s="30"/>
    </row>
    <row r="186" spans="2:9" x14ac:dyDescent="0.2">
      <c r="B186" s="30">
        <f t="shared" ref="B186:B194" si="99">BP7</f>
        <v>1</v>
      </c>
      <c r="C186" s="30">
        <f t="shared" ref="C186:C194" si="100">BQ7</f>
        <v>4</v>
      </c>
      <c r="D186" s="31">
        <f t="shared" ref="D186:D194" si="101">BR7</f>
        <v>5</v>
      </c>
      <c r="E186" s="30" t="str">
        <f t="shared" ref="E186:E194" si="102">IF(D186&lt;&gt;0,IF((D186-C186)=-1,"Birdie",IF((D186-C186)=-2,"Eagle",IF((D186-C186)=0,"Par",IF((D186-C186)=1,"bogey",IF((D186-C186)=2,"Double bogey","Other"))))),"  ")</f>
        <v>bogey</v>
      </c>
      <c r="H186" s="32" t="s">
        <v>120</v>
      </c>
    </row>
    <row r="187" spans="2:9" x14ac:dyDescent="0.2">
      <c r="B187" s="30">
        <f t="shared" si="99"/>
        <v>2</v>
      </c>
      <c r="C187" s="30">
        <f t="shared" si="100"/>
        <v>4</v>
      </c>
      <c r="D187" s="31">
        <f t="shared" si="101"/>
        <v>5</v>
      </c>
      <c r="E187" s="30" t="str">
        <f t="shared" si="102"/>
        <v>bogey</v>
      </c>
      <c r="H187" t="s">
        <v>121</v>
      </c>
      <c r="I187">
        <f>COUNTIF(E186:E194,"Eagle")</f>
        <v>0</v>
      </c>
    </row>
    <row r="188" spans="2:9" x14ac:dyDescent="0.2">
      <c r="B188" s="30">
        <f t="shared" si="99"/>
        <v>3</v>
      </c>
      <c r="C188" s="30">
        <f t="shared" si="100"/>
        <v>3</v>
      </c>
      <c r="D188" s="31">
        <f t="shared" si="101"/>
        <v>3</v>
      </c>
      <c r="E188" s="30" t="str">
        <f t="shared" si="102"/>
        <v>Par</v>
      </c>
      <c r="H188" t="s">
        <v>8</v>
      </c>
      <c r="I188">
        <f>COUNTIF(E186:E194,"Birdie")</f>
        <v>0</v>
      </c>
    </row>
    <row r="189" spans="2:9" x14ac:dyDescent="0.2">
      <c r="B189" s="30">
        <f t="shared" si="99"/>
        <v>4</v>
      </c>
      <c r="C189" s="30">
        <f t="shared" si="100"/>
        <v>4</v>
      </c>
      <c r="D189" s="31">
        <f t="shared" si="101"/>
        <v>6</v>
      </c>
      <c r="E189" s="30" t="str">
        <f t="shared" si="102"/>
        <v>Double bogey</v>
      </c>
      <c r="H189" t="s">
        <v>9</v>
      </c>
      <c r="I189">
        <f>COUNTIF(E186:E194,"Par")</f>
        <v>4</v>
      </c>
    </row>
    <row r="190" spans="2:9" x14ac:dyDescent="0.2">
      <c r="B190" s="30">
        <f t="shared" si="99"/>
        <v>5</v>
      </c>
      <c r="C190" s="30">
        <f t="shared" si="100"/>
        <v>5</v>
      </c>
      <c r="D190" s="31">
        <f t="shared" si="101"/>
        <v>5</v>
      </c>
      <c r="E190" s="30" t="str">
        <f t="shared" si="102"/>
        <v>Par</v>
      </c>
      <c r="H190" t="s">
        <v>122</v>
      </c>
      <c r="I190">
        <f>COUNTIF(E186:E194,"bogey")</f>
        <v>4</v>
      </c>
    </row>
    <row r="191" spans="2:9" x14ac:dyDescent="0.2">
      <c r="B191" s="30">
        <f t="shared" si="99"/>
        <v>6</v>
      </c>
      <c r="C191" s="30">
        <f t="shared" si="100"/>
        <v>3</v>
      </c>
      <c r="D191" s="31">
        <f t="shared" si="101"/>
        <v>3</v>
      </c>
      <c r="E191" s="30" t="str">
        <f t="shared" si="102"/>
        <v>Par</v>
      </c>
      <c r="H191" t="s">
        <v>123</v>
      </c>
      <c r="I191">
        <f>COUNTIF(E186:E194,"Double bogey")</f>
        <v>1</v>
      </c>
    </row>
    <row r="192" spans="2:9" x14ac:dyDescent="0.2">
      <c r="B192" s="30">
        <f t="shared" si="99"/>
        <v>7</v>
      </c>
      <c r="C192" s="30">
        <f t="shared" si="100"/>
        <v>4</v>
      </c>
      <c r="D192" s="31">
        <f t="shared" si="101"/>
        <v>5</v>
      </c>
      <c r="E192" s="30" t="str">
        <f t="shared" si="102"/>
        <v>bogey</v>
      </c>
      <c r="H192" t="s">
        <v>12</v>
      </c>
      <c r="I192">
        <f>COUNTIF(E186:E194,"Other")</f>
        <v>0</v>
      </c>
    </row>
    <row r="193" spans="2:9" x14ac:dyDescent="0.2">
      <c r="B193" s="30">
        <f t="shared" si="99"/>
        <v>8</v>
      </c>
      <c r="C193" s="30">
        <f t="shared" si="100"/>
        <v>4</v>
      </c>
      <c r="D193" s="31">
        <f t="shared" si="101"/>
        <v>4</v>
      </c>
      <c r="E193" s="30" t="str">
        <f t="shared" si="102"/>
        <v>Par</v>
      </c>
    </row>
    <row r="194" spans="2:9" x14ac:dyDescent="0.2">
      <c r="B194" s="30">
        <f t="shared" si="99"/>
        <v>9</v>
      </c>
      <c r="C194" s="30">
        <f t="shared" si="100"/>
        <v>5</v>
      </c>
      <c r="D194" s="31">
        <f t="shared" si="101"/>
        <v>6</v>
      </c>
      <c r="E194" s="30" t="str">
        <f t="shared" si="102"/>
        <v>bogey</v>
      </c>
    </row>
    <row r="195" spans="2:9" x14ac:dyDescent="0.2">
      <c r="B195" s="30"/>
      <c r="C195" s="30"/>
      <c r="D195" s="31"/>
      <c r="E195" s="30"/>
    </row>
    <row r="196" spans="2:9" x14ac:dyDescent="0.2">
      <c r="B196" s="29">
        <f>BX4</f>
        <v>45149</v>
      </c>
      <c r="C196" s="30"/>
      <c r="D196" s="31"/>
      <c r="E196" s="30"/>
    </row>
    <row r="197" spans="2:9" x14ac:dyDescent="0.2">
      <c r="B197" s="30">
        <f t="shared" ref="B197:B205" si="103">BV7</f>
        <v>1</v>
      </c>
      <c r="C197" s="30">
        <f t="shared" ref="C197:C205" si="104">BW7</f>
        <v>4</v>
      </c>
      <c r="D197" s="31">
        <f t="shared" ref="D197:D205" si="105">BX7</f>
        <v>5</v>
      </c>
      <c r="E197" s="30" t="str">
        <f t="shared" ref="E197:E205" si="106">IF(D197&lt;&gt;0,IF((D197-C197)=-1,"Birdie",IF((D197-C197)=-2,"Eagle",IF((D197-C197)=0,"Par",IF((D197-C197)=1,"bogey",IF((D197-C197)=2,"Double bogey","Other"))))),"  ")</f>
        <v>bogey</v>
      </c>
      <c r="H197" s="32" t="s">
        <v>120</v>
      </c>
    </row>
    <row r="198" spans="2:9" x14ac:dyDescent="0.2">
      <c r="B198" s="30">
        <f t="shared" si="103"/>
        <v>2</v>
      </c>
      <c r="C198" s="30">
        <f t="shared" si="104"/>
        <v>4</v>
      </c>
      <c r="D198" s="31">
        <f t="shared" si="105"/>
        <v>6</v>
      </c>
      <c r="E198" s="30" t="str">
        <f t="shared" si="106"/>
        <v>Double bogey</v>
      </c>
      <c r="H198" t="s">
        <v>121</v>
      </c>
      <c r="I198">
        <f>COUNTIF(E197:E205,"Eagle")</f>
        <v>0</v>
      </c>
    </row>
    <row r="199" spans="2:9" x14ac:dyDescent="0.2">
      <c r="B199" s="30">
        <f t="shared" si="103"/>
        <v>3</v>
      </c>
      <c r="C199" s="30">
        <f t="shared" si="104"/>
        <v>3</v>
      </c>
      <c r="D199" s="31">
        <f t="shared" si="105"/>
        <v>4</v>
      </c>
      <c r="E199" s="30" t="str">
        <f t="shared" si="106"/>
        <v>bogey</v>
      </c>
      <c r="H199" t="s">
        <v>8</v>
      </c>
      <c r="I199">
        <f>COUNTIF(E197:E205,"Birdie")</f>
        <v>0</v>
      </c>
    </row>
    <row r="200" spans="2:9" x14ac:dyDescent="0.2">
      <c r="B200" s="30">
        <f t="shared" si="103"/>
        <v>4</v>
      </c>
      <c r="C200" s="30">
        <f t="shared" si="104"/>
        <v>4</v>
      </c>
      <c r="D200" s="31">
        <f t="shared" si="105"/>
        <v>5</v>
      </c>
      <c r="E200" s="30" t="str">
        <f t="shared" si="106"/>
        <v>bogey</v>
      </c>
      <c r="H200" t="s">
        <v>9</v>
      </c>
      <c r="I200">
        <f>COUNTIF(E197:E205,"Par")</f>
        <v>1</v>
      </c>
    </row>
    <row r="201" spans="2:9" x14ac:dyDescent="0.2">
      <c r="B201" s="30">
        <f t="shared" si="103"/>
        <v>5</v>
      </c>
      <c r="C201" s="30">
        <f t="shared" si="104"/>
        <v>5</v>
      </c>
      <c r="D201" s="31">
        <f t="shared" si="105"/>
        <v>6</v>
      </c>
      <c r="E201" s="30" t="str">
        <f t="shared" si="106"/>
        <v>bogey</v>
      </c>
      <c r="H201" t="s">
        <v>122</v>
      </c>
      <c r="I201">
        <f>COUNTIF(E197:E205,"bogey")</f>
        <v>7</v>
      </c>
    </row>
    <row r="202" spans="2:9" x14ac:dyDescent="0.2">
      <c r="B202" s="30">
        <f t="shared" si="103"/>
        <v>6</v>
      </c>
      <c r="C202" s="30">
        <f t="shared" si="104"/>
        <v>3</v>
      </c>
      <c r="D202" s="31">
        <f t="shared" si="105"/>
        <v>4</v>
      </c>
      <c r="E202" s="30" t="str">
        <f t="shared" si="106"/>
        <v>bogey</v>
      </c>
      <c r="H202" t="s">
        <v>123</v>
      </c>
      <c r="I202">
        <f>COUNTIF(E197:E205,"Double bogey")</f>
        <v>1</v>
      </c>
    </row>
    <row r="203" spans="2:9" x14ac:dyDescent="0.2">
      <c r="B203" s="30">
        <f t="shared" si="103"/>
        <v>7</v>
      </c>
      <c r="C203" s="30">
        <f t="shared" si="104"/>
        <v>4</v>
      </c>
      <c r="D203" s="31">
        <f t="shared" si="105"/>
        <v>5</v>
      </c>
      <c r="E203" s="30" t="str">
        <f t="shared" si="106"/>
        <v>bogey</v>
      </c>
      <c r="H203" t="s">
        <v>12</v>
      </c>
      <c r="I203">
        <f>COUNTIF(E197:E205,"Other")</f>
        <v>0</v>
      </c>
    </row>
    <row r="204" spans="2:9" x14ac:dyDescent="0.2">
      <c r="B204" s="30">
        <f t="shared" si="103"/>
        <v>8</v>
      </c>
      <c r="C204" s="30">
        <f t="shared" si="104"/>
        <v>4</v>
      </c>
      <c r="D204" s="31">
        <f t="shared" si="105"/>
        <v>5</v>
      </c>
      <c r="E204" s="30" t="str">
        <f t="shared" si="106"/>
        <v>bogey</v>
      </c>
    </row>
    <row r="205" spans="2:9" x14ac:dyDescent="0.2">
      <c r="B205" s="30">
        <f t="shared" si="103"/>
        <v>9</v>
      </c>
      <c r="C205" s="30">
        <f t="shared" si="104"/>
        <v>5</v>
      </c>
      <c r="D205" s="31">
        <f t="shared" si="105"/>
        <v>5</v>
      </c>
      <c r="E205" s="30" t="str">
        <f t="shared" si="106"/>
        <v>Par</v>
      </c>
    </row>
    <row r="206" spans="2:9" x14ac:dyDescent="0.2">
      <c r="B206" s="30"/>
      <c r="C206" s="30"/>
      <c r="D206" s="31"/>
      <c r="E206" s="30"/>
    </row>
    <row r="207" spans="2:9" x14ac:dyDescent="0.2">
      <c r="B207" s="29">
        <f>CD4</f>
        <v>45156</v>
      </c>
      <c r="C207" s="30"/>
      <c r="D207" s="31"/>
      <c r="E207" s="30"/>
    </row>
    <row r="208" spans="2:9" x14ac:dyDescent="0.2">
      <c r="B208" s="30">
        <f t="shared" ref="B208:B216" si="107">CB7</f>
        <v>10</v>
      </c>
      <c r="C208" s="30">
        <f t="shared" ref="C208:C216" si="108">CC7</f>
        <v>4</v>
      </c>
      <c r="D208" s="31">
        <f t="shared" ref="D208:D216" si="109">CD7</f>
        <v>5</v>
      </c>
      <c r="E208" s="30" t="str">
        <f t="shared" ref="E208:E216" si="110">IF(D208&lt;&gt;0,IF((D208-C208)=-1,"Birdie",IF((D208-C208)=-2,"Eagle",IF((D208-C208)=0,"Par",IF((D208-C208)=1,"bogey",IF((D208-C208)=2,"Double bogey","Other"))))),"  ")</f>
        <v>bogey</v>
      </c>
      <c r="H208" s="32" t="s">
        <v>120</v>
      </c>
    </row>
    <row r="209" spans="2:9" x14ac:dyDescent="0.2">
      <c r="B209" s="30">
        <f t="shared" si="107"/>
        <v>11</v>
      </c>
      <c r="C209" s="30">
        <f t="shared" si="108"/>
        <v>4</v>
      </c>
      <c r="D209" s="31">
        <f t="shared" si="109"/>
        <v>5</v>
      </c>
      <c r="E209" s="30" t="str">
        <f t="shared" si="110"/>
        <v>bogey</v>
      </c>
      <c r="H209" t="s">
        <v>121</v>
      </c>
      <c r="I209">
        <f>COUNTIF(E208:E216,"Eagle")</f>
        <v>0</v>
      </c>
    </row>
    <row r="210" spans="2:9" x14ac:dyDescent="0.2">
      <c r="B210" s="30">
        <f t="shared" si="107"/>
        <v>12</v>
      </c>
      <c r="C210" s="30">
        <f t="shared" si="108"/>
        <v>4</v>
      </c>
      <c r="D210" s="31">
        <f t="shared" si="109"/>
        <v>4</v>
      </c>
      <c r="E210" s="30" t="str">
        <f t="shared" si="110"/>
        <v>Par</v>
      </c>
      <c r="H210" t="s">
        <v>8</v>
      </c>
      <c r="I210">
        <f>COUNTIF(E208:E216,"Birdie")</f>
        <v>1</v>
      </c>
    </row>
    <row r="211" spans="2:9" x14ac:dyDescent="0.2">
      <c r="B211" s="30">
        <f t="shared" si="107"/>
        <v>13</v>
      </c>
      <c r="C211" s="30">
        <f t="shared" si="108"/>
        <v>5</v>
      </c>
      <c r="D211" s="31">
        <f t="shared" si="109"/>
        <v>4</v>
      </c>
      <c r="E211" s="30" t="str">
        <f t="shared" si="110"/>
        <v>Birdie</v>
      </c>
      <c r="H211" t="s">
        <v>9</v>
      </c>
      <c r="I211">
        <f>COUNTIF(E208:E216,"Par")</f>
        <v>3</v>
      </c>
    </row>
    <row r="212" spans="2:9" x14ac:dyDescent="0.2">
      <c r="B212" s="30">
        <f t="shared" si="107"/>
        <v>14</v>
      </c>
      <c r="C212" s="30">
        <f t="shared" si="108"/>
        <v>3</v>
      </c>
      <c r="D212" s="31">
        <f t="shared" si="109"/>
        <v>4</v>
      </c>
      <c r="E212" s="30" t="str">
        <f t="shared" si="110"/>
        <v>bogey</v>
      </c>
      <c r="H212" t="s">
        <v>122</v>
      </c>
      <c r="I212">
        <f>COUNTIF(E208:E216,"bogey")</f>
        <v>4</v>
      </c>
    </row>
    <row r="213" spans="2:9" x14ac:dyDescent="0.2">
      <c r="B213" s="30">
        <f t="shared" si="107"/>
        <v>15</v>
      </c>
      <c r="C213" s="30">
        <f t="shared" si="108"/>
        <v>4</v>
      </c>
      <c r="D213" s="31">
        <f t="shared" si="109"/>
        <v>6</v>
      </c>
      <c r="E213" s="30" t="str">
        <f t="shared" si="110"/>
        <v>Double bogey</v>
      </c>
      <c r="H213" t="s">
        <v>123</v>
      </c>
      <c r="I213">
        <f>COUNTIF(E208:E216,"Double bogey")</f>
        <v>1</v>
      </c>
    </row>
    <row r="214" spans="2:9" x14ac:dyDescent="0.2">
      <c r="B214" s="30">
        <f t="shared" si="107"/>
        <v>16</v>
      </c>
      <c r="C214" s="30">
        <f t="shared" si="108"/>
        <v>4</v>
      </c>
      <c r="D214" s="31">
        <f t="shared" si="109"/>
        <v>4</v>
      </c>
      <c r="E214" s="30" t="str">
        <f t="shared" si="110"/>
        <v>Par</v>
      </c>
      <c r="H214" t="s">
        <v>12</v>
      </c>
      <c r="I214">
        <f>COUNTIF(E208:E216,"Other")</f>
        <v>0</v>
      </c>
    </row>
    <row r="215" spans="2:9" x14ac:dyDescent="0.2">
      <c r="B215" s="30">
        <f t="shared" si="107"/>
        <v>17</v>
      </c>
      <c r="C215" s="30">
        <f t="shared" si="108"/>
        <v>3</v>
      </c>
      <c r="D215" s="31">
        <f t="shared" si="109"/>
        <v>4</v>
      </c>
      <c r="E215" s="30" t="str">
        <f t="shared" si="110"/>
        <v>bogey</v>
      </c>
    </row>
    <row r="216" spans="2:9" x14ac:dyDescent="0.2">
      <c r="B216" s="30">
        <f t="shared" si="107"/>
        <v>18</v>
      </c>
      <c r="C216" s="30">
        <f t="shared" si="108"/>
        <v>5</v>
      </c>
      <c r="D216" s="31">
        <f t="shared" si="109"/>
        <v>5</v>
      </c>
      <c r="E216" s="30" t="str">
        <f t="shared" si="110"/>
        <v>Par</v>
      </c>
    </row>
    <row r="217" spans="2:9" x14ac:dyDescent="0.2">
      <c r="B217" s="30"/>
      <c r="C217" s="30"/>
      <c r="D217" s="31"/>
      <c r="E217" s="30"/>
    </row>
    <row r="218" spans="2:9" x14ac:dyDescent="0.2">
      <c r="B218" s="29">
        <f>CJ4</f>
        <v>45163</v>
      </c>
      <c r="C218" s="30"/>
      <c r="D218" s="31"/>
      <c r="E218" s="30"/>
    </row>
    <row r="219" spans="2:9" x14ac:dyDescent="0.2">
      <c r="B219" s="30">
        <f t="shared" ref="B219:B227" si="111">CH7</f>
        <v>1</v>
      </c>
      <c r="C219" s="30">
        <f t="shared" ref="C219:C227" si="112">CI7</f>
        <v>4</v>
      </c>
      <c r="D219" s="31">
        <f t="shared" ref="D219:D227" si="113">CJ7</f>
        <v>5</v>
      </c>
      <c r="E219" s="30" t="str">
        <f t="shared" ref="E219:E227" si="114">IF(D219&lt;&gt;0,IF((D219-C219)=-1,"Birdie",IF((D219-C219)=-2,"Eagle",IF((D219-C219)=0,"Par",IF((D219-C219)=1,"bogey",IF((D219-C219)=2,"Double bogey","Other"))))),"  ")</f>
        <v>bogey</v>
      </c>
      <c r="H219" s="32" t="s">
        <v>120</v>
      </c>
    </row>
    <row r="220" spans="2:9" x14ac:dyDescent="0.2">
      <c r="B220" s="30">
        <f t="shared" si="111"/>
        <v>2</v>
      </c>
      <c r="C220" s="30">
        <f t="shared" si="112"/>
        <v>4</v>
      </c>
      <c r="D220" s="31">
        <f t="shared" si="113"/>
        <v>6</v>
      </c>
      <c r="E220" s="30" t="str">
        <f t="shared" si="114"/>
        <v>Double bogey</v>
      </c>
      <c r="H220" t="s">
        <v>121</v>
      </c>
      <c r="I220">
        <f>COUNTIF(E219:E227,"Eagle")</f>
        <v>0</v>
      </c>
    </row>
    <row r="221" spans="2:9" x14ac:dyDescent="0.2">
      <c r="B221" s="30">
        <f t="shared" si="111"/>
        <v>3</v>
      </c>
      <c r="C221" s="30">
        <f t="shared" si="112"/>
        <v>3</v>
      </c>
      <c r="D221" s="31">
        <f t="shared" si="113"/>
        <v>3</v>
      </c>
      <c r="E221" s="30" t="str">
        <f t="shared" si="114"/>
        <v>Par</v>
      </c>
      <c r="H221" t="s">
        <v>8</v>
      </c>
      <c r="I221">
        <f>COUNTIF(E219:E227,"Birdie")</f>
        <v>0</v>
      </c>
    </row>
    <row r="222" spans="2:9" x14ac:dyDescent="0.2">
      <c r="B222" s="30">
        <f t="shared" si="111"/>
        <v>4</v>
      </c>
      <c r="C222" s="30">
        <f t="shared" si="112"/>
        <v>4</v>
      </c>
      <c r="D222" s="31">
        <f t="shared" si="113"/>
        <v>5</v>
      </c>
      <c r="E222" s="30" t="str">
        <f t="shared" si="114"/>
        <v>bogey</v>
      </c>
      <c r="H222" t="s">
        <v>9</v>
      </c>
      <c r="I222">
        <f>COUNTIF(E219:E227,"Par")</f>
        <v>1</v>
      </c>
    </row>
    <row r="223" spans="2:9" x14ac:dyDescent="0.2">
      <c r="B223" s="30">
        <f t="shared" si="111"/>
        <v>5</v>
      </c>
      <c r="C223" s="30">
        <f t="shared" si="112"/>
        <v>5</v>
      </c>
      <c r="D223" s="31">
        <f t="shared" si="113"/>
        <v>7</v>
      </c>
      <c r="E223" s="30" t="str">
        <f t="shared" si="114"/>
        <v>Double bogey</v>
      </c>
      <c r="H223" t="s">
        <v>122</v>
      </c>
      <c r="I223">
        <f>COUNTIF(E219:E227,"bogey")</f>
        <v>4</v>
      </c>
    </row>
    <row r="224" spans="2:9" x14ac:dyDescent="0.2">
      <c r="B224" s="30">
        <f t="shared" si="111"/>
        <v>6</v>
      </c>
      <c r="C224" s="30">
        <f t="shared" si="112"/>
        <v>3</v>
      </c>
      <c r="D224" s="31">
        <f t="shared" si="113"/>
        <v>4</v>
      </c>
      <c r="E224" s="30" t="str">
        <f t="shared" si="114"/>
        <v>bogey</v>
      </c>
      <c r="H224" t="s">
        <v>123</v>
      </c>
      <c r="I224">
        <f>COUNTIF(E219:E227,"Double bogey")</f>
        <v>4</v>
      </c>
    </row>
    <row r="225" spans="2:9" x14ac:dyDescent="0.2">
      <c r="B225" s="30">
        <f t="shared" si="111"/>
        <v>7</v>
      </c>
      <c r="C225" s="30">
        <f t="shared" si="112"/>
        <v>4</v>
      </c>
      <c r="D225" s="31">
        <f t="shared" si="113"/>
        <v>6</v>
      </c>
      <c r="E225" s="30" t="str">
        <f t="shared" si="114"/>
        <v>Double bogey</v>
      </c>
      <c r="H225" t="s">
        <v>12</v>
      </c>
      <c r="I225">
        <f>COUNTIF(E219:E227,"Other")</f>
        <v>0</v>
      </c>
    </row>
    <row r="226" spans="2:9" x14ac:dyDescent="0.2">
      <c r="B226" s="30">
        <f t="shared" si="111"/>
        <v>8</v>
      </c>
      <c r="C226" s="30">
        <f t="shared" si="112"/>
        <v>4</v>
      </c>
      <c r="D226" s="31">
        <f t="shared" si="113"/>
        <v>6</v>
      </c>
      <c r="E226" s="30" t="str">
        <f t="shared" si="114"/>
        <v>Double bogey</v>
      </c>
    </row>
    <row r="227" spans="2:9" x14ac:dyDescent="0.2">
      <c r="B227" s="30">
        <f t="shared" si="111"/>
        <v>9</v>
      </c>
      <c r="C227" s="30">
        <f t="shared" si="112"/>
        <v>5</v>
      </c>
      <c r="D227" s="31">
        <f t="shared" si="113"/>
        <v>6</v>
      </c>
      <c r="E227" s="30" t="str">
        <f t="shared" si="114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N218"/>
  <sheetViews>
    <sheetView topLeftCell="A9" workbookViewId="0">
      <pane xSplit="13" topLeftCell="BZ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3</v>
      </c>
      <c r="BG7" s="15">
        <f t="shared" ref="BG7:BG15" si="19">IF((BF7-BE7)&gt;3,BE7+3,BF7)</f>
        <v>3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9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4</v>
      </c>
      <c r="AI8" s="15">
        <f t="shared" si="11"/>
        <v>4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4</v>
      </c>
      <c r="AU8" s="15">
        <f t="shared" si="15"/>
        <v>4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3</v>
      </c>
      <c r="J9" s="15">
        <v>3</v>
      </c>
      <c r="K9" s="15">
        <f t="shared" si="3"/>
        <v>3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0</v>
      </c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>
        <v>5</v>
      </c>
      <c r="AC9" s="15">
        <f t="shared" si="9"/>
        <v>5</v>
      </c>
      <c r="AD9" s="2">
        <v>0.5</v>
      </c>
      <c r="AE9" s="9"/>
      <c r="AF9" s="16">
        <f t="shared" si="35"/>
        <v>3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12</v>
      </c>
      <c r="AM9" s="15">
        <f t="shared" si="12"/>
        <v>4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>
        <v>7</v>
      </c>
      <c r="BA9" s="15">
        <f t="shared" si="17"/>
        <v>7</v>
      </c>
      <c r="BB9" s="2">
        <v>0.5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3</v>
      </c>
      <c r="BQ9" s="15">
        <f t="shared" si="22"/>
        <v>3</v>
      </c>
      <c r="BR9" s="15">
        <v>3</v>
      </c>
      <c r="BS9" s="15">
        <f t="shared" si="23"/>
        <v>3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>
        <v>3</v>
      </c>
      <c r="BY9" s="15">
        <f t="shared" si="25"/>
        <v>3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0.5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4</v>
      </c>
      <c r="E10" s="15">
        <f t="shared" si="1"/>
        <v>4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0.5</v>
      </c>
      <c r="AK10" s="9"/>
      <c r="AL10" s="16">
        <f t="shared" si="36"/>
        <v>13</v>
      </c>
      <c r="AM10" s="15">
        <f t="shared" si="12"/>
        <v>5</v>
      </c>
      <c r="AN10" s="15">
        <v>7</v>
      </c>
      <c r="AO10" s="15">
        <f t="shared" si="13"/>
        <v>7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13</v>
      </c>
      <c r="AY10" s="15">
        <f t="shared" si="16"/>
        <v>5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4</v>
      </c>
      <c r="E11" s="15">
        <f t="shared" si="1"/>
        <v>4</v>
      </c>
      <c r="F11" s="2">
        <v>0</v>
      </c>
      <c r="G11" s="9"/>
      <c r="H11" s="16">
        <f t="shared" si="31"/>
        <v>5</v>
      </c>
      <c r="I11" s="15">
        <f t="shared" si="2"/>
        <v>5</v>
      </c>
      <c r="J11" s="15">
        <v>6</v>
      </c>
      <c r="K11" s="15">
        <f t="shared" si="3"/>
        <v>6</v>
      </c>
      <c r="L11" s="2">
        <v>1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14</v>
      </c>
      <c r="AM11" s="15">
        <f t="shared" si="12"/>
        <v>3</v>
      </c>
      <c r="AN11" s="15">
        <v>3</v>
      </c>
      <c r="AO11" s="15">
        <f t="shared" si="13"/>
        <v>3</v>
      </c>
      <c r="AP11" s="2">
        <v>0.5</v>
      </c>
      <c r="AQ11" s="9"/>
      <c r="AR11" s="16">
        <f t="shared" si="37"/>
        <v>5</v>
      </c>
      <c r="AS11" s="15">
        <f t="shared" si="14"/>
        <v>5</v>
      </c>
      <c r="AT11" s="15">
        <v>7</v>
      </c>
      <c r="AU11" s="15">
        <f t="shared" si="15"/>
        <v>7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>
        <v>2</v>
      </c>
      <c r="BA11" s="15">
        <f t="shared" si="17"/>
        <v>2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0</v>
      </c>
      <c r="BO11" s="9"/>
      <c r="BP11" s="16">
        <f t="shared" si="41"/>
        <v>5</v>
      </c>
      <c r="BQ11" s="15">
        <f t="shared" si="22"/>
        <v>5</v>
      </c>
      <c r="BR11" s="15">
        <v>6</v>
      </c>
      <c r="BS11" s="15">
        <f t="shared" si="23"/>
        <v>6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>
        <v>6</v>
      </c>
      <c r="BY11" s="15">
        <f t="shared" si="25"/>
        <v>6</v>
      </c>
      <c r="BZ11" s="2"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>
        <v>7</v>
      </c>
      <c r="CK11" s="15">
        <f t="shared" si="29"/>
        <v>7</v>
      </c>
      <c r="CL11" s="2"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0.5</v>
      </c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6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6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15</v>
      </c>
      <c r="AY12" s="15">
        <f t="shared" si="16"/>
        <v>4</v>
      </c>
      <c r="AZ12" s="15">
        <v>6</v>
      </c>
      <c r="BA12" s="15">
        <f t="shared" si="17"/>
        <v>6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3</v>
      </c>
      <c r="BG12" s="15">
        <f t="shared" si="19"/>
        <v>3</v>
      </c>
      <c r="BH12" s="2">
        <v>1</v>
      </c>
      <c r="BI12" s="9"/>
      <c r="BJ12" s="16">
        <f t="shared" si="40"/>
        <v>15</v>
      </c>
      <c r="BK12" s="15">
        <f t="shared" si="20"/>
        <v>4</v>
      </c>
      <c r="BL12" s="15">
        <v>5</v>
      </c>
      <c r="BM12" s="15">
        <f t="shared" si="21"/>
        <v>5</v>
      </c>
      <c r="BN12" s="2">
        <v>1</v>
      </c>
      <c r="BO12" s="9"/>
      <c r="BP12" s="16">
        <f t="shared" si="41"/>
        <v>6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>
        <v>5</v>
      </c>
      <c r="CK12" s="15">
        <f t="shared" si="29"/>
        <v>5</v>
      </c>
      <c r="CL12" s="2"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>
        <v>5</v>
      </c>
      <c r="AC13" s="15">
        <f t="shared" si="9"/>
        <v>5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</v>
      </c>
      <c r="AK13" s="9"/>
      <c r="AL13" s="16">
        <f t="shared" si="36"/>
        <v>16</v>
      </c>
      <c r="AM13" s="15">
        <f t="shared" si="12"/>
        <v>4</v>
      </c>
      <c r="AN13" s="15">
        <v>6</v>
      </c>
      <c r="AO13" s="15">
        <f t="shared" si="13"/>
        <v>6</v>
      </c>
      <c r="AP13" s="2">
        <v>0.5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16</v>
      </c>
      <c r="AY13" s="15">
        <f t="shared" si="16"/>
        <v>4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6</v>
      </c>
      <c r="BM13" s="15">
        <f t="shared" si="21"/>
        <v>6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4</v>
      </c>
      <c r="E14" s="15">
        <f t="shared" si="1"/>
        <v>4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3</v>
      </c>
      <c r="Q14" s="15">
        <f t="shared" si="5"/>
        <v>3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8</v>
      </c>
      <c r="AG14" s="15">
        <f t="shared" si="10"/>
        <v>4</v>
      </c>
      <c r="AH14" s="15">
        <v>6</v>
      </c>
      <c r="AI14" s="15">
        <f t="shared" si="11"/>
        <v>6</v>
      </c>
      <c r="AJ14" s="2">
        <v>0</v>
      </c>
      <c r="AK14" s="9"/>
      <c r="AL14" s="16">
        <f t="shared" si="36"/>
        <v>17</v>
      </c>
      <c r="AM14" s="15">
        <f t="shared" si="12"/>
        <v>3</v>
      </c>
      <c r="AN14" s="15">
        <v>3</v>
      </c>
      <c r="AO14" s="15">
        <f t="shared" si="13"/>
        <v>3</v>
      </c>
      <c r="AP14" s="2">
        <v>0.5</v>
      </c>
      <c r="AQ14" s="9"/>
      <c r="AR14" s="16">
        <f t="shared" si="37"/>
        <v>8</v>
      </c>
      <c r="AS14" s="15">
        <f t="shared" si="14"/>
        <v>4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8</v>
      </c>
      <c r="BQ14" s="15">
        <f t="shared" si="22"/>
        <v>4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3</v>
      </c>
      <c r="BY14" s="15">
        <f t="shared" si="25"/>
        <v>3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>
        <v>5</v>
      </c>
      <c r="CK14" s="15">
        <f t="shared" si="29"/>
        <v>5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0.5</v>
      </c>
      <c r="AE15" s="9"/>
      <c r="AF15" s="16">
        <f t="shared" si="35"/>
        <v>9</v>
      </c>
      <c r="AG15" s="15">
        <f t="shared" si="10"/>
        <v>5</v>
      </c>
      <c r="AH15" s="15">
        <v>4</v>
      </c>
      <c r="AI15" s="15">
        <f t="shared" si="11"/>
        <v>4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46</v>
      </c>
      <c r="E16" s="15">
        <f>SUM(E7:E15)</f>
        <v>46</v>
      </c>
      <c r="F16" s="2">
        <f>SUM(F7:F15)</f>
        <v>4.5</v>
      </c>
      <c r="G16" s="9"/>
      <c r="H16" s="10" t="s">
        <v>37</v>
      </c>
      <c r="I16" s="15">
        <f>SUM(I7:I15)</f>
        <v>36</v>
      </c>
      <c r="J16" s="15">
        <f>SUM(J7:J15)</f>
        <v>44</v>
      </c>
      <c r="K16" s="15">
        <f>SUM(K7:K15)</f>
        <v>44</v>
      </c>
      <c r="L16" s="2">
        <f>SUM(L7:L15)</f>
        <v>6.5</v>
      </c>
      <c r="M16" s="9"/>
      <c r="N16" s="10" t="s">
        <v>37</v>
      </c>
      <c r="O16" s="15">
        <f>SUM(O7:O15)</f>
        <v>36</v>
      </c>
      <c r="P16" s="15">
        <f>SUM(P7:P15)</f>
        <v>43</v>
      </c>
      <c r="Q16" s="15">
        <f>SUM(Q7:Q15)</f>
        <v>43</v>
      </c>
      <c r="R16" s="2">
        <f>SUM(R7:R15)</f>
        <v>5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44</v>
      </c>
      <c r="AC16" s="15">
        <f>SUM(AC7:AC15)</f>
        <v>44</v>
      </c>
      <c r="AD16" s="2">
        <f>SUM(AD7:AD15)</f>
        <v>4</v>
      </c>
      <c r="AE16" s="9"/>
      <c r="AF16" s="10" t="s">
        <v>37</v>
      </c>
      <c r="AG16" s="15">
        <f>SUM(AG7:AG15)</f>
        <v>36</v>
      </c>
      <c r="AH16" s="15">
        <f>SUM(AH7:AH15)</f>
        <v>41</v>
      </c>
      <c r="AI16" s="15">
        <f>SUM(AI7:AI15)</f>
        <v>41</v>
      </c>
      <c r="AJ16" s="2">
        <f>SUM(AJ7:AJ15)</f>
        <v>5.5</v>
      </c>
      <c r="AK16" s="9"/>
      <c r="AL16" s="10" t="s">
        <v>37</v>
      </c>
      <c r="AM16" s="15">
        <f>SUM(AM7:AM15)</f>
        <v>36</v>
      </c>
      <c r="AN16" s="15">
        <f>SUM(AN7:AN15)</f>
        <v>43</v>
      </c>
      <c r="AO16" s="15">
        <f>SUM(AO7:AO15)</f>
        <v>43</v>
      </c>
      <c r="AP16" s="2">
        <f>SUM(AP7:AP15)</f>
        <v>5.5</v>
      </c>
      <c r="AQ16" s="9"/>
      <c r="AR16" s="10" t="s">
        <v>37</v>
      </c>
      <c r="AS16" s="15">
        <f>SUM(AS7:AS15)</f>
        <v>36</v>
      </c>
      <c r="AT16" s="15">
        <f>SUM(AT7:AT15)</f>
        <v>43</v>
      </c>
      <c r="AU16" s="15">
        <f>SUM(AU7:AU15)</f>
        <v>43</v>
      </c>
      <c r="AV16" s="2">
        <f>SUM(AV7:AV15)</f>
        <v>4.5</v>
      </c>
      <c r="AW16" s="9"/>
      <c r="AX16" s="10" t="s">
        <v>37</v>
      </c>
      <c r="AY16" s="15">
        <f>SUM(AY7:AY15)</f>
        <v>36</v>
      </c>
      <c r="AZ16" s="15">
        <f>SUM(AZ7:AZ15)</f>
        <v>44</v>
      </c>
      <c r="BA16" s="15">
        <f>SUM(BA7:BA15)</f>
        <v>44</v>
      </c>
      <c r="BB16" s="2">
        <f>SUM(BB7:BB15)</f>
        <v>7.5</v>
      </c>
      <c r="BC16" s="9"/>
      <c r="BD16" s="10" t="s">
        <v>37</v>
      </c>
      <c r="BE16" s="15">
        <f>SUM(BE7:BE15)</f>
        <v>36</v>
      </c>
      <c r="BF16" s="15">
        <f>SUM(BF7:BF15)</f>
        <v>41</v>
      </c>
      <c r="BG16" s="15">
        <f>SUM(BG7:BG15)</f>
        <v>41</v>
      </c>
      <c r="BH16" s="2">
        <f>SUM(BH7:BH15)</f>
        <v>7.5</v>
      </c>
      <c r="BI16" s="9"/>
      <c r="BJ16" s="10" t="s">
        <v>37</v>
      </c>
      <c r="BK16" s="15">
        <f>SUM(BK7:BK15)</f>
        <v>36</v>
      </c>
      <c r="BL16" s="15">
        <f>SUM(BL7:BL15)</f>
        <v>46</v>
      </c>
      <c r="BM16" s="15">
        <f>SUM(BM7:BM15)</f>
        <v>46</v>
      </c>
      <c r="BN16" s="2">
        <f>SUM(BN7:BN15)</f>
        <v>4.5</v>
      </c>
      <c r="BO16" s="9"/>
      <c r="BP16" s="10" t="s">
        <v>37</v>
      </c>
      <c r="BQ16" s="15">
        <f>SUM(BQ7:BQ15)</f>
        <v>36</v>
      </c>
      <c r="BR16" s="15">
        <f>SUM(BR7:BR15)</f>
        <v>47</v>
      </c>
      <c r="BS16" s="15">
        <f>SUM(BS7:BS15)</f>
        <v>47</v>
      </c>
      <c r="BT16" s="2">
        <f>SUM(BT7:BT15)</f>
        <v>1.5</v>
      </c>
      <c r="BU16" s="9"/>
      <c r="BV16" s="10" t="s">
        <v>37</v>
      </c>
      <c r="BW16" s="15">
        <f>SUM(BW7:BW15)</f>
        <v>36</v>
      </c>
      <c r="BX16" s="15">
        <f>SUM(BX7:BX15)</f>
        <v>48</v>
      </c>
      <c r="BY16" s="15">
        <f>SUM(BY7:BY15)</f>
        <v>46</v>
      </c>
      <c r="BZ16" s="2">
        <f>SUM(BZ7:BZ15)</f>
        <v>4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50</v>
      </c>
      <c r="CK16" s="15">
        <f>SUM(CK7:CK15)</f>
        <v>50</v>
      </c>
      <c r="CL16" s="2">
        <f>SUM(CL7:CL15)</f>
        <v>2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0.5</v>
      </c>
      <c r="G18" s="9"/>
      <c r="K18" t="s">
        <v>110</v>
      </c>
      <c r="L18" s="2">
        <v>1</v>
      </c>
      <c r="M18" s="9"/>
      <c r="Q18" t="s">
        <v>110</v>
      </c>
      <c r="R18" s="2">
        <v>1</v>
      </c>
      <c r="S18" s="9"/>
      <c r="W18" t="s">
        <v>110</v>
      </c>
      <c r="Y18" s="9"/>
      <c r="AC18" t="s">
        <v>110</v>
      </c>
      <c r="AD18" s="2">
        <v>0</v>
      </c>
      <c r="AE18" s="9"/>
      <c r="AI18" t="s">
        <v>110</v>
      </c>
      <c r="AJ18" s="2">
        <v>1</v>
      </c>
      <c r="AK18" s="9"/>
      <c r="AO18" t="s">
        <v>110</v>
      </c>
      <c r="AP18" s="2">
        <v>1</v>
      </c>
      <c r="AQ18" s="9"/>
      <c r="AU18" t="s">
        <v>110</v>
      </c>
      <c r="AV18" s="2">
        <v>1</v>
      </c>
      <c r="AW18" s="9"/>
      <c r="BA18" t="s">
        <v>110</v>
      </c>
      <c r="BB18" s="2">
        <v>1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</v>
      </c>
      <c r="G20" s="9"/>
      <c r="K20" t="s">
        <v>111</v>
      </c>
      <c r="L20" s="17">
        <f>SUM(L16:L19)</f>
        <v>7.5</v>
      </c>
      <c r="M20" s="9"/>
      <c r="Q20" t="s">
        <v>111</v>
      </c>
      <c r="R20" s="17">
        <f>SUM(R16:R19)</f>
        <v>6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4</v>
      </c>
      <c r="AE20" s="9"/>
      <c r="AI20" t="s">
        <v>111</v>
      </c>
      <c r="AJ20" s="17">
        <f>SUM(AJ16:AJ19)</f>
        <v>6.5</v>
      </c>
      <c r="AK20" s="9"/>
      <c r="AO20" t="s">
        <v>111</v>
      </c>
      <c r="AP20" s="17">
        <f>SUM(AP16:AP19)</f>
        <v>6.5</v>
      </c>
      <c r="AQ20" s="9"/>
      <c r="AU20" t="s">
        <v>111</v>
      </c>
      <c r="AV20" s="17">
        <f>SUM(AV16:AV19)</f>
        <v>5.5</v>
      </c>
      <c r="AW20" s="9"/>
      <c r="BA20" t="s">
        <v>111</v>
      </c>
      <c r="BB20" s="17">
        <f>SUM(BB16:BB19)</f>
        <v>8.5</v>
      </c>
      <c r="BC20" s="9"/>
      <c r="BG20" t="s">
        <v>111</v>
      </c>
      <c r="BH20" s="17">
        <f>SUM(BH16:BH19)</f>
        <v>8.5</v>
      </c>
      <c r="BI20" s="9"/>
      <c r="BM20" t="s">
        <v>111</v>
      </c>
      <c r="BN20" s="17">
        <f>SUM(BN16:BN19)</f>
        <v>5.5</v>
      </c>
      <c r="BO20" s="9"/>
      <c r="BS20" t="s">
        <v>111</v>
      </c>
      <c r="BT20" s="17">
        <f>SUM(BT16:BT19)</f>
        <v>1.5</v>
      </c>
      <c r="BU20" s="9"/>
      <c r="BY20" t="s">
        <v>111</v>
      </c>
      <c r="BZ20" s="17">
        <f>SUM(BZ16:BZ19)</f>
        <v>4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2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10</v>
      </c>
      <c r="G22" s="9"/>
      <c r="K22" t="s">
        <v>55</v>
      </c>
      <c r="L22" s="2">
        <f>IF(J16=0,0,K16-I16)</f>
        <v>8</v>
      </c>
      <c r="M22" s="9"/>
      <c r="Q22" t="s">
        <v>55</v>
      </c>
      <c r="R22" s="36">
        <f>IF(P16=0,0,Q16-O16)</f>
        <v>7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8</v>
      </c>
      <c r="AE22" s="9"/>
      <c r="AI22" t="s">
        <v>55</v>
      </c>
      <c r="AJ22" s="2">
        <f>IF(AH16=0,0,AI16-AG16)</f>
        <v>5</v>
      </c>
      <c r="AK22" s="9"/>
      <c r="AO22" t="s">
        <v>55</v>
      </c>
      <c r="AP22" s="2">
        <f>IF(AN16=0,0,AO16-AM16)</f>
        <v>7</v>
      </c>
      <c r="AQ22" s="9"/>
      <c r="AU22" t="s">
        <v>55</v>
      </c>
      <c r="AV22" s="2">
        <f>IF(AT16=0,0,AU16-AS16)</f>
        <v>7</v>
      </c>
      <c r="AW22" s="9"/>
      <c r="BA22" t="s">
        <v>55</v>
      </c>
      <c r="BB22" s="2">
        <f>IF(AZ16=0,0,BA16-AY16)</f>
        <v>8</v>
      </c>
      <c r="BC22" s="9"/>
      <c r="BG22" t="s">
        <v>55</v>
      </c>
      <c r="BH22" s="2">
        <f>IF(BF16=0,0,BG16-BE16)</f>
        <v>5</v>
      </c>
      <c r="BI22" s="9"/>
      <c r="BM22" t="s">
        <v>55</v>
      </c>
      <c r="BN22" s="2">
        <f>IF(BL16=0,0,BM16-BK16)</f>
        <v>10</v>
      </c>
      <c r="BO22" s="9"/>
      <c r="BS22" t="s">
        <v>55</v>
      </c>
      <c r="BT22" s="2">
        <f>IF(BR16=0,0,BS16-BQ16)</f>
        <v>11</v>
      </c>
      <c r="BU22" s="9"/>
      <c r="BY22" t="s">
        <v>55</v>
      </c>
      <c r="BZ22" s="2">
        <f>IF(BX16=0,0,BY16-BW16)</f>
        <v>10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14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5</v>
      </c>
      <c r="D29" s="2">
        <f t="shared" ref="D29:D42" si="45">C29</f>
        <v>5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5.1428571428571432</v>
      </c>
      <c r="K29">
        <f>IFERROR(MIN(J7,V7,AH7,AT7,BF7,BR7,BX7,CJ7),0)</f>
        <v>3</v>
      </c>
      <c r="L29" s="2">
        <f>IFERROR(MAX(J7,V7,AH7,AT7,BF7,BR7,BX7,CJ7),0)</f>
        <v>9</v>
      </c>
      <c r="M29" s="20"/>
    </row>
    <row r="30" spans="1:91" x14ac:dyDescent="0.2">
      <c r="A30" s="20"/>
      <c r="B30" t="s">
        <v>40</v>
      </c>
      <c r="C30" s="2">
        <f>L20</f>
        <v>7.5</v>
      </c>
      <c r="D30" s="2">
        <f t="shared" si="45"/>
        <v>7.5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5.1428571428571432</v>
      </c>
      <c r="K30">
        <f t="shared" ref="K30:K37" si="48">IFERROR(MIN(J8,V8,AH8,AT8,BF8,BR8,BX8,CJ8),0)</f>
        <v>4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6</v>
      </c>
      <c r="D31" s="2">
        <f t="shared" si="45"/>
        <v>6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3.4285714285714284</v>
      </c>
      <c r="K31">
        <f t="shared" si="48"/>
        <v>3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5.5714285714285712</v>
      </c>
      <c r="K32">
        <f t="shared" si="48"/>
        <v>5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4</v>
      </c>
      <c r="D33" s="2"/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6.1428571428571432</v>
      </c>
      <c r="K33">
        <f t="shared" si="48"/>
        <v>5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6.5</v>
      </c>
      <c r="D34" s="2">
        <f t="shared" si="45"/>
        <v>6.5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3.7142857142857144</v>
      </c>
      <c r="K34">
        <f t="shared" si="48"/>
        <v>3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6.5</v>
      </c>
      <c r="D35" s="2">
        <f t="shared" si="45"/>
        <v>6.5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5</v>
      </c>
      <c r="K35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5.5</v>
      </c>
      <c r="D36" s="2">
        <f t="shared" si="45"/>
        <v>5.5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4.8571428571428568</v>
      </c>
      <c r="K36">
        <f t="shared" si="48"/>
        <v>3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8.5</v>
      </c>
      <c r="D37" s="2">
        <f t="shared" si="45"/>
        <v>8.5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5.8571428571428568</v>
      </c>
      <c r="K37">
        <f t="shared" si="48"/>
        <v>4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8.5</v>
      </c>
      <c r="D38" s="2">
        <f t="shared" si="45"/>
        <v>8.5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44.857142857142847</v>
      </c>
      <c r="K38" s="34">
        <f t="shared" ref="K38:L38" si="50">SUM(K29:K37)</f>
        <v>34</v>
      </c>
      <c r="L38" s="34">
        <f t="shared" si="50"/>
        <v>58</v>
      </c>
      <c r="M38" s="20"/>
    </row>
    <row r="39" spans="1:18" x14ac:dyDescent="0.2">
      <c r="A39" s="20"/>
      <c r="B39" t="s">
        <v>49</v>
      </c>
      <c r="C39" s="2">
        <f>BN20</f>
        <v>5.5</v>
      </c>
      <c r="D39" s="2">
        <f t="shared" si="45"/>
        <v>5.5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1.5</v>
      </c>
      <c r="D40" s="2"/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5.166666666666667</v>
      </c>
      <c r="K40">
        <f>IFERROR(MIN(D7,P7,AB7,AN7,AZ7,BL7,CD7),0)</f>
        <v>5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4</v>
      </c>
      <c r="D41" s="2">
        <f t="shared" si="45"/>
        <v>4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5</v>
      </c>
      <c r="K41">
        <f t="shared" ref="K41:K48" si="52">IFERROR(MIN(D8,P8,AB8,AN8,AZ8,BL8,CD8),0)</f>
        <v>4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5</v>
      </c>
      <c r="K42">
        <f t="shared" si="52"/>
        <v>4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5">
        <f>CL20</f>
        <v>2</v>
      </c>
      <c r="D43" s="25"/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5.666666666666667</v>
      </c>
      <c r="K43">
        <f t="shared" si="52"/>
        <v>4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71</v>
      </c>
      <c r="D44" s="2">
        <f>SUM(D29:D43)</f>
        <v>63.5</v>
      </c>
      <c r="E44">
        <f>SUM(E29:E43)</f>
        <v>13</v>
      </c>
      <c r="F44" s="2">
        <f>SUM(F29:F43)</f>
        <v>13</v>
      </c>
      <c r="G44" s="20"/>
      <c r="I44" s="30">
        <v>14</v>
      </c>
      <c r="J44" s="2">
        <f t="shared" si="51"/>
        <v>3.5</v>
      </c>
      <c r="K44">
        <f t="shared" si="52"/>
        <v>2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5.166666666666667</v>
      </c>
      <c r="K45">
        <f t="shared" si="52"/>
        <v>4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5.166666666666667</v>
      </c>
      <c r="K46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3.6666666666666665</v>
      </c>
      <c r="K47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5</v>
      </c>
      <c r="G48" s="20"/>
      <c r="I48" s="30">
        <v>18</v>
      </c>
      <c r="J48" s="2">
        <f t="shared" si="51"/>
        <v>6</v>
      </c>
      <c r="K48">
        <f t="shared" si="52"/>
        <v>5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32</v>
      </c>
      <c r="G49" s="20"/>
      <c r="I49" s="33" t="s">
        <v>117</v>
      </c>
      <c r="J49" s="34">
        <f>SUM(J40:J48)</f>
        <v>44.333333333333336</v>
      </c>
      <c r="K49" s="34">
        <f t="shared" ref="K49:L49" si="56">SUM(K40:K48)</f>
        <v>35</v>
      </c>
      <c r="L49" s="34">
        <f t="shared" si="56"/>
        <v>55</v>
      </c>
      <c r="M49" s="20"/>
      <c r="R49" s="2"/>
    </row>
    <row r="50" spans="1:18" x14ac:dyDescent="0.2">
      <c r="A50" s="20"/>
      <c r="B50" t="s">
        <v>118</v>
      </c>
      <c r="C50">
        <f t="shared" si="55"/>
        <v>50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25</v>
      </c>
      <c r="G51" s="20"/>
      <c r="R51" s="2"/>
    </row>
    <row r="52" spans="1:18" x14ac:dyDescent="0.2">
      <c r="A52" s="20"/>
      <c r="B52" t="s">
        <v>12</v>
      </c>
      <c r="C52">
        <f t="shared" si="55"/>
        <v>5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117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6</v>
      </c>
      <c r="E56" s="30" t="str">
        <f t="shared" ref="E56:E64" si="58">IF(D56&lt;&gt;0,IF((D56-C56)=-1,"Birdie",IF((D56-C56)=-2,"Eagle",IF((D56-C56)=0,"Par",IF((D56-C56)=1,"bogey",IF((D56-C56)=2,"Double bogey","Other"))))),"  ")</f>
        <v>Double bogey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6</v>
      </c>
      <c r="E57" s="30" t="str">
        <f t="shared" si="58"/>
        <v>Double bogey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4</v>
      </c>
      <c r="E58" s="30" t="str">
        <f t="shared" si="58"/>
        <v>Par</v>
      </c>
      <c r="H58" t="s">
        <v>8</v>
      </c>
      <c r="I58">
        <f>COUNTIF(E56:E64,"Birdie")</f>
        <v>1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4</v>
      </c>
      <c r="E59" s="30" t="str">
        <f t="shared" si="58"/>
        <v>Birdie</v>
      </c>
      <c r="H59" t="s">
        <v>9</v>
      </c>
      <c r="I59">
        <f>COUNTIF(E56:E64,"Par")</f>
        <v>1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4</v>
      </c>
      <c r="E60" s="30" t="str">
        <f t="shared" si="58"/>
        <v>bogey</v>
      </c>
      <c r="H60" t="s">
        <v>122</v>
      </c>
      <c r="I60">
        <f>COUNTIF(E56:E64,"bogey")</f>
        <v>4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5</v>
      </c>
      <c r="E61" s="30" t="str">
        <f t="shared" si="58"/>
        <v>bogey</v>
      </c>
      <c r="H61" t="s">
        <v>123</v>
      </c>
      <c r="I61">
        <f>COUNTIF(E56:E64,"Double bogey")</f>
        <v>2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5</v>
      </c>
      <c r="E62" s="30" t="str">
        <f t="shared" si="58"/>
        <v>bogey</v>
      </c>
      <c r="H62" t="s">
        <v>12</v>
      </c>
      <c r="I62">
        <f>COUNTIF(E56:E64,"Other")</f>
        <v>1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4</v>
      </c>
      <c r="E63" s="30" t="str">
        <f t="shared" si="58"/>
        <v>bogey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8</v>
      </c>
      <c r="E64" s="30" t="str">
        <f t="shared" si="58"/>
        <v>Other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5</v>
      </c>
      <c r="E67" s="30" t="str">
        <f t="shared" ref="E67:E75" si="60">IF(D67&lt;&gt;0,IF((D67-C67)=-1,"Birdie",IF((D67-C67)=-2,"Eagle",IF((D67-C67)=0,"Par",IF((D67-C67)=1,"bogey",IF((D67-C67)=2,"Double bogey","Other"))))),"  ")</f>
        <v>bogey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4</v>
      </c>
      <c r="E68" s="30" t="str">
        <f t="shared" si="60"/>
        <v>Par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3</v>
      </c>
      <c r="E69" s="30" t="str">
        <f t="shared" si="60"/>
        <v>Par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6</v>
      </c>
      <c r="E70" s="30" t="str">
        <f t="shared" si="60"/>
        <v>Double bogey</v>
      </c>
      <c r="H70" t="s">
        <v>9</v>
      </c>
      <c r="I70">
        <f>COUNTIF(E67:E75,"Par")</f>
        <v>3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6</v>
      </c>
      <c r="E71" s="30" t="str">
        <f t="shared" si="60"/>
        <v>bogey</v>
      </c>
      <c r="H71" t="s">
        <v>122</v>
      </c>
      <c r="I71">
        <f>COUNTIF(E67:E75,"bogey")</f>
        <v>4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4</v>
      </c>
      <c r="E72" s="30" t="str">
        <f t="shared" si="60"/>
        <v>bogey</v>
      </c>
      <c r="H72" t="s">
        <v>123</v>
      </c>
      <c r="I72">
        <f>COUNTIF(E67:E75,"Double bogey")</f>
        <v>2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4</v>
      </c>
      <c r="E73" s="30" t="str">
        <f t="shared" si="60"/>
        <v>Par</v>
      </c>
      <c r="H73" t="s">
        <v>12</v>
      </c>
      <c r="I73">
        <f>COUNTIF(E67:E75,"Other")</f>
        <v>0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6</v>
      </c>
      <c r="E74" s="30" t="str">
        <f t="shared" si="60"/>
        <v>Double bogey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6</v>
      </c>
      <c r="E75" s="30" t="str">
        <f t="shared" si="60"/>
        <v>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5</v>
      </c>
      <c r="E78" s="30" t="str">
        <f t="shared" ref="E78:E86" si="62">IF(D78&lt;&gt;0,IF((D78-C78)=-1,"Birdie",IF((D78-C78)=-2,"Eagle",IF((D78-C78)=0,"Par",IF((D78-C78)=1,"bogey",IF((D78-C78)=2,"Double bogey","Other"))))),"  ")</f>
        <v>bogey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4</v>
      </c>
      <c r="E79" s="30" t="str">
        <f t="shared" si="62"/>
        <v>Par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5</v>
      </c>
      <c r="E80" s="30" t="str">
        <f t="shared" si="62"/>
        <v>bogey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6</v>
      </c>
      <c r="E81" s="30" t="str">
        <f t="shared" si="62"/>
        <v>bogey</v>
      </c>
      <c r="H81" t="s">
        <v>9</v>
      </c>
      <c r="I81">
        <f>COUNTIF(E78:E86,"Par")</f>
        <v>3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4</v>
      </c>
      <c r="E82" s="30" t="str">
        <f t="shared" si="62"/>
        <v>bogey</v>
      </c>
      <c r="H82" t="s">
        <v>122</v>
      </c>
      <c r="I82">
        <f>COUNTIF(E78:E86,"bogey")</f>
        <v>5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6</v>
      </c>
      <c r="E83" s="30" t="str">
        <f t="shared" si="62"/>
        <v>Double bogey</v>
      </c>
      <c r="H83" t="s">
        <v>123</v>
      </c>
      <c r="I83">
        <f>COUNTIF(E78:E86,"Double bogey")</f>
        <v>1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5</v>
      </c>
      <c r="E84" s="30" t="str">
        <f t="shared" si="62"/>
        <v>bogey</v>
      </c>
      <c r="H84" t="s">
        <v>12</v>
      </c>
      <c r="I84">
        <f>COUNTIF(E78:E86,"Other")</f>
        <v>0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3</v>
      </c>
      <c r="E85" s="30" t="str">
        <f t="shared" si="62"/>
        <v>Par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5</v>
      </c>
      <c r="E86" s="30" t="str">
        <f t="shared" si="62"/>
        <v>Par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0</v>
      </c>
      <c r="E89" s="30" t="str">
        <f t="shared" ref="E89:E97" si="64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0</v>
      </c>
      <c r="E90" s="30" t="str">
        <f t="shared" si="64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0</v>
      </c>
      <c r="E91" s="30" t="str">
        <f t="shared" si="64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0</v>
      </c>
      <c r="E92" s="30" t="str">
        <f t="shared" si="64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0</v>
      </c>
      <c r="E93" s="30" t="str">
        <f t="shared" si="64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0</v>
      </c>
      <c r="E94" s="30" t="str">
        <f t="shared" si="64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0</v>
      </c>
      <c r="E95" s="30" t="str">
        <f t="shared" si="64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0</v>
      </c>
      <c r="E96" s="30" t="str">
        <f t="shared" si="64"/>
        <v xml:space="preserve">  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0</v>
      </c>
      <c r="E97" s="30" t="str">
        <f t="shared" si="64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5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bogey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5</v>
      </c>
      <c r="E101" s="30" t="str">
        <f t="shared" si="66"/>
        <v>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5</v>
      </c>
      <c r="E102" s="30" t="str">
        <f t="shared" si="66"/>
        <v>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6</v>
      </c>
      <c r="E103" s="30" t="str">
        <f t="shared" si="66"/>
        <v>bogey</v>
      </c>
      <c r="H103" t="s">
        <v>9</v>
      </c>
      <c r="I103">
        <f>COUNTIF(E100:E108,"Par")</f>
        <v>1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4</v>
      </c>
      <c r="E104" s="30" t="str">
        <f t="shared" si="66"/>
        <v>bogey</v>
      </c>
      <c r="H104" t="s">
        <v>122</v>
      </c>
      <c r="I104">
        <f>COUNTIF(E100:E108,"bogey")</f>
        <v>8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5</v>
      </c>
      <c r="E105" s="30" t="str">
        <f t="shared" si="66"/>
        <v>bogey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5</v>
      </c>
      <c r="E106" s="30" t="str">
        <f t="shared" si="66"/>
        <v>bogey</v>
      </c>
      <c r="H106" t="s">
        <v>12</v>
      </c>
      <c r="I106">
        <f>COUNTIF(E100:E108,"Other")</f>
        <v>0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4</v>
      </c>
      <c r="E107" s="30" t="str">
        <f t="shared" si="66"/>
        <v>bogey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5</v>
      </c>
      <c r="E108" s="30" t="str">
        <f t="shared" si="66"/>
        <v>Par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4</v>
      </c>
      <c r="E111" s="30" t="str">
        <f t="shared" ref="E111:E119" si="68">IF(D111&lt;&gt;0,IF((D111-C111)=-1,"Birdie",IF((D111-C111)=-2,"Eagle",IF((D111-C111)=0,"Par",IF((D111-C111)=1,"bogey",IF((D111-C111)=2,"Double bogey","Other"))))),"  ")</f>
        <v>Par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4</v>
      </c>
      <c r="E112" s="30" t="str">
        <f t="shared" si="68"/>
        <v>Par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3</v>
      </c>
      <c r="E113" s="30" t="str">
        <f t="shared" si="68"/>
        <v>Par</v>
      </c>
      <c r="H113" t="s">
        <v>8</v>
      </c>
      <c r="I113">
        <f>COUNTIF(E111:E119,"Birdie")</f>
        <v>1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5</v>
      </c>
      <c r="E114" s="30" t="str">
        <f t="shared" si="68"/>
        <v>bogey</v>
      </c>
      <c r="H114" t="s">
        <v>9</v>
      </c>
      <c r="I114">
        <f>COUNTIF(E111:E119,"Par")</f>
        <v>4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6</v>
      </c>
      <c r="E115" s="30" t="str">
        <f t="shared" si="68"/>
        <v>bogey</v>
      </c>
      <c r="H115" t="s">
        <v>122</v>
      </c>
      <c r="I115">
        <f>COUNTIF(E111:E119,"bogey")</f>
        <v>2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3</v>
      </c>
      <c r="E116" s="30" t="str">
        <f t="shared" si="68"/>
        <v>Par</v>
      </c>
      <c r="H116" t="s">
        <v>123</v>
      </c>
      <c r="I116">
        <f>COUNTIF(E111:E119,"Double bogey")</f>
        <v>2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6</v>
      </c>
      <c r="E117" s="30" t="str">
        <f t="shared" si="68"/>
        <v>Double bogey</v>
      </c>
      <c r="H117" t="s">
        <v>12</v>
      </c>
      <c r="I117">
        <f>COUNTIF(E111:E119,"Other")</f>
        <v>0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6</v>
      </c>
      <c r="E118" s="30" t="str">
        <f t="shared" si="68"/>
        <v>Double bogey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4</v>
      </c>
      <c r="E119" s="30" t="str">
        <f t="shared" si="68"/>
        <v>Birdie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5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bogey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6</v>
      </c>
      <c r="E123" s="30" t="str">
        <f t="shared" si="70"/>
        <v>Double 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4</v>
      </c>
      <c r="E124" s="30" t="str">
        <f t="shared" si="70"/>
        <v>Par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7</v>
      </c>
      <c r="E125" s="30" t="str">
        <f t="shared" si="70"/>
        <v>Double bogey</v>
      </c>
      <c r="H125" t="s">
        <v>9</v>
      </c>
      <c r="I125">
        <f>COUNTIF(E122:E130,"Par")</f>
        <v>5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3</v>
      </c>
      <c r="E126" s="30" t="str">
        <f t="shared" si="70"/>
        <v>Par</v>
      </c>
      <c r="H126" t="s">
        <v>122</v>
      </c>
      <c r="I126">
        <f>COUNTIF(E122:E130,"bogey")</f>
        <v>1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4</v>
      </c>
      <c r="E127" s="30" t="str">
        <f t="shared" si="70"/>
        <v>Par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6</v>
      </c>
      <c r="E128" s="30" t="str">
        <f t="shared" si="70"/>
        <v>Double bogey</v>
      </c>
      <c r="H128" t="s">
        <v>12</v>
      </c>
      <c r="I128">
        <f>COUNTIF(E122:E130,"Other")</f>
        <v>0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3</v>
      </c>
      <c r="E129" s="30" t="str">
        <f t="shared" si="70"/>
        <v>Par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5</v>
      </c>
      <c r="E130" s="30" t="str">
        <f t="shared" si="70"/>
        <v>Par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5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4</v>
      </c>
      <c r="E134" s="30" t="str">
        <f t="shared" si="72"/>
        <v>Par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5</v>
      </c>
      <c r="E135" s="30" t="str">
        <f t="shared" si="72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5</v>
      </c>
      <c r="E136" s="30" t="str">
        <f t="shared" si="72"/>
        <v>bogey</v>
      </c>
      <c r="H136" t="s">
        <v>9</v>
      </c>
      <c r="I136">
        <f>COUNTIF(E133:E141,"Par")</f>
        <v>4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7</v>
      </c>
      <c r="E137" s="30" t="str">
        <f t="shared" si="72"/>
        <v>Double bogey</v>
      </c>
      <c r="H137" t="s">
        <v>122</v>
      </c>
      <c r="I137">
        <f>COUNTIF(E133:E141,"bogey")</f>
        <v>3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3</v>
      </c>
      <c r="E138" s="30" t="str">
        <f t="shared" si="72"/>
        <v>Par</v>
      </c>
      <c r="H138" t="s">
        <v>123</v>
      </c>
      <c r="I138">
        <f>COUNTIF(E133:E141,"Double bogey")</f>
        <v>2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5</v>
      </c>
      <c r="E139" s="30" t="str">
        <f t="shared" si="72"/>
        <v>bogey</v>
      </c>
      <c r="H139" t="s">
        <v>12</v>
      </c>
      <c r="I139">
        <f>COUNTIF(E133:E141,"Other")</f>
        <v>0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4</v>
      </c>
      <c r="E140" s="30" t="str">
        <f t="shared" si="72"/>
        <v>Par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5</v>
      </c>
      <c r="E141" s="30" t="str">
        <f t="shared" si="72"/>
        <v>Par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5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bogey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5</v>
      </c>
      <c r="E145" s="30" t="str">
        <f t="shared" si="74"/>
        <v>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7</v>
      </c>
      <c r="E146" s="30" t="str">
        <f t="shared" si="74"/>
        <v>Other</v>
      </c>
      <c r="H146" t="s">
        <v>8</v>
      </c>
      <c r="I146">
        <f>COUNTIF(E144:E152,"Birdie")</f>
        <v>1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6</v>
      </c>
      <c r="E147" s="30" t="str">
        <f t="shared" si="74"/>
        <v>bogey</v>
      </c>
      <c r="H147" t="s">
        <v>9</v>
      </c>
      <c r="I147">
        <f>COUNTIF(E144:E152,"Par")</f>
        <v>2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2</v>
      </c>
      <c r="E148" s="30" t="str">
        <f t="shared" si="74"/>
        <v>Birdie</v>
      </c>
      <c r="H148" t="s">
        <v>122</v>
      </c>
      <c r="I148">
        <f>COUNTIF(E144:E152,"bogey")</f>
        <v>4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6</v>
      </c>
      <c r="E149" s="30" t="str">
        <f t="shared" si="74"/>
        <v>Double bogey</v>
      </c>
      <c r="H149" t="s">
        <v>123</v>
      </c>
      <c r="I149">
        <f>COUNTIF(E144:E152,"Double bogey")</f>
        <v>1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4</v>
      </c>
      <c r="E150" s="30" t="str">
        <f t="shared" si="74"/>
        <v>Par</v>
      </c>
      <c r="H150" t="s">
        <v>12</v>
      </c>
      <c r="I150">
        <f>COUNTIF(E144:E152,"Other")</f>
        <v>1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3</v>
      </c>
      <c r="E151" s="30" t="str">
        <f t="shared" si="74"/>
        <v>Par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6</v>
      </c>
      <c r="E152" s="30" t="str">
        <f t="shared" si="74"/>
        <v>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3</v>
      </c>
      <c r="E155" s="30" t="str">
        <f t="shared" ref="E155:E163" si="76">IF(D155&lt;&gt;0,IF((D155-C155)=-1,"Birdie",IF((D155-C155)=-2,"Eagle",IF((D155-C155)=0,"Par",IF((D155-C155)=1,"bogey",IF((D155-C155)=2,"Double bogey","Other"))))),"  ")</f>
        <v>Birdie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5</v>
      </c>
      <c r="E156" s="30" t="str">
        <f t="shared" si="76"/>
        <v>bogey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3</v>
      </c>
      <c r="E157" s="30" t="str">
        <f t="shared" si="76"/>
        <v>Par</v>
      </c>
      <c r="H157" t="s">
        <v>8</v>
      </c>
      <c r="I157">
        <f>COUNTIF(E155:E163,"Birdie")</f>
        <v>1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6</v>
      </c>
      <c r="E158" s="30" t="str">
        <f t="shared" si="76"/>
        <v>Double bogey</v>
      </c>
      <c r="H158" t="s">
        <v>9</v>
      </c>
      <c r="I158">
        <f>COUNTIF(E155:E163,"Par")</f>
        <v>4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5</v>
      </c>
      <c r="E159" s="30" t="str">
        <f t="shared" si="76"/>
        <v>Par</v>
      </c>
      <c r="H159" t="s">
        <v>122</v>
      </c>
      <c r="I159">
        <f>COUNTIF(E155:E163,"bogey")</f>
        <v>2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3</v>
      </c>
      <c r="E160" s="30" t="str">
        <f t="shared" si="76"/>
        <v>Par</v>
      </c>
      <c r="H160" t="s">
        <v>123</v>
      </c>
      <c r="I160">
        <f>COUNTIF(E155:E163,"Double bogey")</f>
        <v>2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5</v>
      </c>
      <c r="E161" s="30" t="str">
        <f t="shared" si="76"/>
        <v>bogey</v>
      </c>
      <c r="H161" t="s">
        <v>12</v>
      </c>
      <c r="I161">
        <f>COUNTIF(E155:E163,"Other")</f>
        <v>0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4</v>
      </c>
      <c r="E162" s="30" t="str">
        <f t="shared" si="76"/>
        <v>Par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7</v>
      </c>
      <c r="E163" s="30" t="str">
        <f t="shared" si="76"/>
        <v>Double 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5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bogey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4</v>
      </c>
      <c r="E167" s="30" t="str">
        <f t="shared" si="78"/>
        <v>Par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5</v>
      </c>
      <c r="E168" s="30" t="str">
        <f t="shared" si="78"/>
        <v>bogey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5</v>
      </c>
      <c r="E169" s="30" t="str">
        <f t="shared" si="78"/>
        <v>Par</v>
      </c>
      <c r="H169" t="s">
        <v>9</v>
      </c>
      <c r="I169">
        <f>COUNTIF(E166:E174,"Par")</f>
        <v>2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4</v>
      </c>
      <c r="E170" s="30" t="str">
        <f t="shared" si="78"/>
        <v>bogey</v>
      </c>
      <c r="H170" t="s">
        <v>122</v>
      </c>
      <c r="I170">
        <f>COUNTIF(E166:E174,"bogey")</f>
        <v>4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5</v>
      </c>
      <c r="E171" s="30" t="str">
        <f t="shared" si="78"/>
        <v>bogey</v>
      </c>
      <c r="H171" t="s">
        <v>123</v>
      </c>
      <c r="I171">
        <f>COUNTIF(E166:E174,"Double bogey")</f>
        <v>3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6</v>
      </c>
      <c r="E172" s="30" t="str">
        <f t="shared" si="78"/>
        <v>Double bogey</v>
      </c>
      <c r="H172" t="s">
        <v>12</v>
      </c>
      <c r="I172">
        <f>COUNTIF(E166:E174,"Other")</f>
        <v>0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5</v>
      </c>
      <c r="E173" s="30" t="str">
        <f t="shared" si="78"/>
        <v>Double bogey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7</v>
      </c>
      <c r="E174" s="30" t="str">
        <f t="shared" si="78"/>
        <v>Double 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5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5</v>
      </c>
      <c r="E178" s="30" t="str">
        <f t="shared" si="80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3</v>
      </c>
      <c r="E179" s="30" t="str">
        <f t="shared" si="80"/>
        <v>Par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6</v>
      </c>
      <c r="E180" s="30" t="str">
        <f t="shared" si="80"/>
        <v>Double bogey</v>
      </c>
      <c r="H180" t="s">
        <v>9</v>
      </c>
      <c r="I180">
        <f>COUNTIF(E177:E185,"Par")</f>
        <v>1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6</v>
      </c>
      <c r="E181" s="30" t="str">
        <f t="shared" si="80"/>
        <v>bogey</v>
      </c>
      <c r="H181" t="s">
        <v>122</v>
      </c>
      <c r="I181">
        <f>COUNTIF(E177:E185,"bogey")</f>
        <v>5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5</v>
      </c>
      <c r="E182" s="30" t="str">
        <f t="shared" si="80"/>
        <v>Double bogey</v>
      </c>
      <c r="H182" t="s">
        <v>123</v>
      </c>
      <c r="I182">
        <f>COUNTIF(E177:E185,"Double bogey")</f>
        <v>3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5</v>
      </c>
      <c r="E183" s="30" t="str">
        <f t="shared" si="80"/>
        <v>bogey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6</v>
      </c>
      <c r="E184" s="30" t="str">
        <f t="shared" si="80"/>
        <v>Double bogey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6</v>
      </c>
      <c r="E185" s="30" t="str">
        <f t="shared" si="80"/>
        <v>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9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Other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7</v>
      </c>
      <c r="E189" s="30" t="str">
        <f t="shared" si="82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3</v>
      </c>
      <c r="E190" s="30" t="str">
        <f t="shared" si="82"/>
        <v>Par</v>
      </c>
      <c r="H190" t="s">
        <v>8</v>
      </c>
      <c r="I190">
        <f>COUNTIF(E188:E196,"Birdie")</f>
        <v>1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5</v>
      </c>
      <c r="E191" s="30" t="str">
        <f t="shared" si="82"/>
        <v>bogey</v>
      </c>
      <c r="H191" t="s">
        <v>9</v>
      </c>
      <c r="I191">
        <f>COUNTIF(E188:E196,"Par")</f>
        <v>2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6</v>
      </c>
      <c r="E192" s="30" t="str">
        <f t="shared" si="82"/>
        <v>bogey</v>
      </c>
      <c r="H192" t="s">
        <v>122</v>
      </c>
      <c r="I192">
        <f>COUNTIF(E188:E196,"bogey")</f>
        <v>3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3</v>
      </c>
      <c r="E193" s="30" t="str">
        <f t="shared" si="82"/>
        <v>Par</v>
      </c>
      <c r="H193" t="s">
        <v>123</v>
      </c>
      <c r="I193">
        <f>COUNTIF(E188:E196,"Double bogey")</f>
        <v>1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5</v>
      </c>
      <c r="E194" s="30" t="str">
        <f t="shared" si="82"/>
        <v>bogey</v>
      </c>
      <c r="H194" t="s">
        <v>12</v>
      </c>
      <c r="I194">
        <f>COUNTIF(E188:E196,"Other")</f>
        <v>2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3</v>
      </c>
      <c r="E195" s="30" t="str">
        <f t="shared" si="82"/>
        <v>Birdie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7</v>
      </c>
      <c r="E196" s="30" t="str">
        <f t="shared" si="82"/>
        <v>Double 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0</v>
      </c>
      <c r="E199" s="30" t="str">
        <f t="shared" ref="E199:E207" si="84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0</v>
      </c>
      <c r="E200" s="30" t="str">
        <f t="shared" si="84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0</v>
      </c>
      <c r="E201" s="30" t="str">
        <f t="shared" si="84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0</v>
      </c>
      <c r="E202" s="30" t="str">
        <f t="shared" si="84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0</v>
      </c>
      <c r="E203" s="30" t="str">
        <f t="shared" si="84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0</v>
      </c>
      <c r="E204" s="30" t="str">
        <f t="shared" si="84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0</v>
      </c>
      <c r="E205" s="30" t="str">
        <f t="shared" si="84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0</v>
      </c>
      <c r="E206" s="30" t="str">
        <f t="shared" si="84"/>
        <v xml:space="preserve">  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0</v>
      </c>
      <c r="E207" s="30" t="str">
        <f t="shared" si="84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5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7</v>
      </c>
      <c r="E211" s="30" t="str">
        <f t="shared" si="86"/>
        <v>Other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4</v>
      </c>
      <c r="E212" s="30" t="str">
        <f t="shared" si="86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6</v>
      </c>
      <c r="E213" s="30" t="str">
        <f t="shared" si="86"/>
        <v>Double bogey</v>
      </c>
      <c r="H213" t="s">
        <v>9</v>
      </c>
      <c r="I213">
        <f>COUNTIF(E210:E218,"Par")</f>
        <v>0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7</v>
      </c>
      <c r="E214" s="30" t="str">
        <f t="shared" si="86"/>
        <v>Double bogey</v>
      </c>
      <c r="H214" t="s">
        <v>122</v>
      </c>
      <c r="I214">
        <f>COUNTIF(E210:E218,"bogey")</f>
        <v>5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5</v>
      </c>
      <c r="E215" s="30" t="str">
        <f t="shared" si="86"/>
        <v>Double bogey</v>
      </c>
      <c r="H215" t="s">
        <v>123</v>
      </c>
      <c r="I215">
        <f>COUNTIF(E210:E218,"Double bogey")</f>
        <v>3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5</v>
      </c>
      <c r="E216" s="30" t="str">
        <f t="shared" si="86"/>
        <v>bogey</v>
      </c>
      <c r="H216" t="s">
        <v>12</v>
      </c>
      <c r="I216">
        <f>COUNTIF(E210:E218,"Other")</f>
        <v>1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5</v>
      </c>
      <c r="E217" s="30" t="str">
        <f t="shared" si="86"/>
        <v>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6</v>
      </c>
      <c r="E218" s="30" t="str">
        <f t="shared" si="86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N218"/>
  <sheetViews>
    <sheetView topLeftCell="A13" workbookViewId="0">
      <pane xSplit="13" topLeftCell="CF1" activePane="topRight" state="frozen"/>
      <selection pane="topRight" activeCell="CL12" sqref="CL12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7</v>
      </c>
      <c r="AC7" s="15">
        <f t="shared" ref="AC7:AC15" si="9">IF((AB7-AA7)&gt;3,AA7+3,AB7)</f>
        <v>7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7</v>
      </c>
      <c r="BM7" s="15">
        <f t="shared" ref="BM7:BM15" si="21">IF((BL7-BK7)&gt;3,BK7+3,BL7)</f>
        <v>7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4</v>
      </c>
      <c r="BS7" s="15">
        <f t="shared" ref="BS7:BS15" si="23">IF((BR7-BQ7)&gt;3,BQ7+3,BR7)</f>
        <v>4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9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>
        <v>7</v>
      </c>
      <c r="W8" s="15">
        <f t="shared" si="7"/>
        <v>7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7</v>
      </c>
      <c r="BM8" s="15">
        <f t="shared" si="21"/>
        <v>7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4</v>
      </c>
      <c r="CK8" s="15">
        <f t="shared" si="29"/>
        <v>4</v>
      </c>
      <c r="CL8" s="2">
        <v>1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7</v>
      </c>
      <c r="E9" s="15">
        <f t="shared" si="1"/>
        <v>7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0</v>
      </c>
      <c r="S9" s="9"/>
      <c r="T9" s="16">
        <f t="shared" si="33"/>
        <v>3</v>
      </c>
      <c r="U9" s="15">
        <f t="shared" si="6"/>
        <v>3</v>
      </c>
      <c r="V9" s="15">
        <v>4</v>
      </c>
      <c r="W9" s="15">
        <f t="shared" si="7"/>
        <v>4</v>
      </c>
      <c r="X9" s="2">
        <v>0</v>
      </c>
      <c r="Y9" s="9"/>
      <c r="Z9" s="16">
        <f t="shared" si="34"/>
        <v>12</v>
      </c>
      <c r="AA9" s="15">
        <f t="shared" si="8"/>
        <v>4</v>
      </c>
      <c r="AB9" s="15">
        <v>7</v>
      </c>
      <c r="AC9" s="15">
        <f t="shared" si="9"/>
        <v>7</v>
      </c>
      <c r="AD9" s="2">
        <v>0</v>
      </c>
      <c r="AE9" s="9"/>
      <c r="AF9" s="16">
        <f t="shared" si="35"/>
        <v>3</v>
      </c>
      <c r="AG9" s="15">
        <f t="shared" si="10"/>
        <v>3</v>
      </c>
      <c r="AH9" s="15">
        <v>4</v>
      </c>
      <c r="AI9" s="15">
        <f t="shared" si="11"/>
        <v>4</v>
      </c>
      <c r="AJ9" s="2">
        <v>1</v>
      </c>
      <c r="AK9" s="9"/>
      <c r="AL9" s="16">
        <f t="shared" si="36"/>
        <v>12</v>
      </c>
      <c r="AM9" s="15">
        <f t="shared" si="12"/>
        <v>4</v>
      </c>
      <c r="AN9" s="15">
        <v>6</v>
      </c>
      <c r="AO9" s="15">
        <f t="shared" si="13"/>
        <v>6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3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>
        <v>5</v>
      </c>
      <c r="BY9" s="15">
        <f t="shared" si="25"/>
        <v>5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0.5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>
        <v>8</v>
      </c>
      <c r="W10" s="15">
        <f t="shared" si="7"/>
        <v>7</v>
      </c>
      <c r="X10" s="2">
        <v>0</v>
      </c>
      <c r="Y10" s="9"/>
      <c r="Z10" s="16">
        <f t="shared" si="34"/>
        <v>13</v>
      </c>
      <c r="AA10" s="15">
        <f t="shared" si="8"/>
        <v>5</v>
      </c>
      <c r="AB10" s="15">
        <v>8</v>
      </c>
      <c r="AC10" s="15">
        <f t="shared" si="9"/>
        <v>8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13</v>
      </c>
      <c r="AM10" s="15">
        <f t="shared" si="12"/>
        <v>5</v>
      </c>
      <c r="AN10" s="15">
        <v>9</v>
      </c>
      <c r="AO10" s="15">
        <f t="shared" si="13"/>
        <v>8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4</v>
      </c>
      <c r="AU10" s="15">
        <f t="shared" si="15"/>
        <v>4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>
        <v>7</v>
      </c>
      <c r="BA10" s="15">
        <f t="shared" si="17"/>
        <v>7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>
        <v>6</v>
      </c>
      <c r="BY10" s="15">
        <f t="shared" si="25"/>
        <v>6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7</v>
      </c>
      <c r="CE10" s="15">
        <f t="shared" si="27"/>
        <v>7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0.5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4</v>
      </c>
      <c r="E11" s="15">
        <f t="shared" si="1"/>
        <v>4</v>
      </c>
      <c r="F11" s="2">
        <v>0.5</v>
      </c>
      <c r="G11" s="9"/>
      <c r="H11" s="16">
        <f t="shared" si="31"/>
        <v>5</v>
      </c>
      <c r="I11" s="15">
        <f t="shared" si="2"/>
        <v>5</v>
      </c>
      <c r="J11" s="15">
        <v>7</v>
      </c>
      <c r="K11" s="15">
        <f t="shared" si="3"/>
        <v>7</v>
      </c>
      <c r="L11" s="2">
        <v>0.5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14</v>
      </c>
      <c r="AA11" s="15">
        <f t="shared" si="8"/>
        <v>3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5</v>
      </c>
      <c r="AG11" s="15">
        <f t="shared" si="10"/>
        <v>5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6"/>
        <v>14</v>
      </c>
      <c r="AM11" s="15">
        <f t="shared" si="12"/>
        <v>3</v>
      </c>
      <c r="AN11" s="15">
        <v>6</v>
      </c>
      <c r="AO11" s="15">
        <f t="shared" si="13"/>
        <v>6</v>
      </c>
      <c r="AP11" s="2">
        <v>0</v>
      </c>
      <c r="AQ11" s="9"/>
      <c r="AR11" s="16">
        <f t="shared" si="37"/>
        <v>5</v>
      </c>
      <c r="AS11" s="15">
        <f t="shared" si="14"/>
        <v>5</v>
      </c>
      <c r="AT11" s="15">
        <v>7</v>
      </c>
      <c r="AU11" s="15">
        <f t="shared" si="15"/>
        <v>7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>
        <v>8</v>
      </c>
      <c r="BG11" s="15">
        <f t="shared" si="19"/>
        <v>8</v>
      </c>
      <c r="BH11" s="2">
        <v>0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1</v>
      </c>
      <c r="BO11" s="9"/>
      <c r="BP11" s="16">
        <f t="shared" si="41"/>
        <v>5</v>
      </c>
      <c r="BQ11" s="15">
        <f t="shared" si="22"/>
        <v>5</v>
      </c>
      <c r="BR11" s="15">
        <v>6</v>
      </c>
      <c r="BS11" s="15">
        <f t="shared" si="23"/>
        <v>6</v>
      </c>
      <c r="BT11" s="2">
        <v>1</v>
      </c>
      <c r="BU11" s="9"/>
      <c r="BV11" s="16">
        <f t="shared" si="42"/>
        <v>5</v>
      </c>
      <c r="BW11" s="15">
        <f t="shared" si="24"/>
        <v>5</v>
      </c>
      <c r="BX11" s="15">
        <v>6</v>
      </c>
      <c r="BY11" s="15">
        <f t="shared" si="25"/>
        <v>6</v>
      </c>
      <c r="BZ11" s="2">
        <v>1</v>
      </c>
      <c r="CA11" s="9"/>
      <c r="CB11" s="16">
        <f t="shared" si="43"/>
        <v>14</v>
      </c>
      <c r="CC11" s="15">
        <f t="shared" si="26"/>
        <v>3</v>
      </c>
      <c r="CD11" s="15">
        <v>5</v>
      </c>
      <c r="CE11" s="15">
        <f t="shared" si="27"/>
        <v>5</v>
      </c>
      <c r="CF11" s="2">
        <v>1</v>
      </c>
      <c r="CG11" s="9"/>
      <c r="CH11" s="16">
        <f t="shared" si="44"/>
        <v>5</v>
      </c>
      <c r="CI11" s="15">
        <f t="shared" si="28"/>
        <v>5</v>
      </c>
      <c r="CJ11" s="15">
        <v>6</v>
      </c>
      <c r="CK11" s="15">
        <f t="shared" si="29"/>
        <v>6</v>
      </c>
      <c r="CL11" s="2">
        <v>0.5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6</v>
      </c>
      <c r="E12" s="15">
        <f t="shared" si="1"/>
        <v>6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1</v>
      </c>
      <c r="M12" s="9"/>
      <c r="N12" s="16">
        <f t="shared" si="32"/>
        <v>15</v>
      </c>
      <c r="O12" s="15">
        <f t="shared" si="4"/>
        <v>4</v>
      </c>
      <c r="P12" s="15">
        <v>7</v>
      </c>
      <c r="Q12" s="15">
        <f t="shared" si="5"/>
        <v>7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3</v>
      </c>
      <c r="W12" s="15">
        <f t="shared" si="7"/>
        <v>3</v>
      </c>
      <c r="X12" s="2">
        <v>1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6</v>
      </c>
      <c r="AG12" s="15">
        <f t="shared" si="10"/>
        <v>3</v>
      </c>
      <c r="AH12" s="15">
        <v>6</v>
      </c>
      <c r="AI12" s="15">
        <f t="shared" si="11"/>
        <v>6</v>
      </c>
      <c r="AJ12" s="2">
        <v>0</v>
      </c>
      <c r="AK12" s="9"/>
      <c r="AL12" s="16">
        <f t="shared" si="36"/>
        <v>15</v>
      </c>
      <c r="AM12" s="15">
        <f t="shared" si="12"/>
        <v>4</v>
      </c>
      <c r="AN12" s="15">
        <v>6</v>
      </c>
      <c r="AO12" s="15">
        <f t="shared" si="13"/>
        <v>6</v>
      </c>
      <c r="AP12" s="2">
        <v>0.5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1</v>
      </c>
      <c r="AW12" s="9"/>
      <c r="AX12" s="16">
        <f t="shared" si="38"/>
        <v>15</v>
      </c>
      <c r="AY12" s="15">
        <f t="shared" si="16"/>
        <v>4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6</v>
      </c>
      <c r="BM12" s="15">
        <f t="shared" si="21"/>
        <v>6</v>
      </c>
      <c r="BN12" s="2">
        <v>0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5</v>
      </c>
      <c r="BY12" s="15">
        <f t="shared" si="25"/>
        <v>5</v>
      </c>
      <c r="BZ12" s="2">
        <v>1</v>
      </c>
      <c r="CA12" s="9"/>
      <c r="CB12" s="16">
        <f t="shared" si="43"/>
        <v>15</v>
      </c>
      <c r="CC12" s="15">
        <f t="shared" si="26"/>
        <v>4</v>
      </c>
      <c r="CD12" s="15">
        <v>7</v>
      </c>
      <c r="CE12" s="15">
        <f t="shared" si="27"/>
        <v>7</v>
      </c>
      <c r="CF12" s="2">
        <v>0.5</v>
      </c>
      <c r="CG12" s="9"/>
      <c r="CH12" s="16">
        <f t="shared" si="44"/>
        <v>6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</v>
      </c>
      <c r="Y13" s="9"/>
      <c r="Z13" s="16">
        <f t="shared" si="34"/>
        <v>16</v>
      </c>
      <c r="AA13" s="15">
        <f t="shared" si="8"/>
        <v>4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1</v>
      </c>
      <c r="AK13" s="9"/>
      <c r="AL13" s="16">
        <f t="shared" si="36"/>
        <v>16</v>
      </c>
      <c r="AM13" s="15">
        <f t="shared" si="12"/>
        <v>4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0</v>
      </c>
      <c r="AW13" s="9"/>
      <c r="AX13" s="16">
        <f t="shared" si="38"/>
        <v>16</v>
      </c>
      <c r="AY13" s="15">
        <f t="shared" si="16"/>
        <v>4</v>
      </c>
      <c r="AZ13" s="15">
        <v>6</v>
      </c>
      <c r="BA13" s="15">
        <f t="shared" si="17"/>
        <v>6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6</v>
      </c>
      <c r="BM13" s="15">
        <f t="shared" si="21"/>
        <v>6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7</v>
      </c>
      <c r="BS13" s="15">
        <f t="shared" si="23"/>
        <v>7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6</v>
      </c>
      <c r="BY13" s="15">
        <f t="shared" si="25"/>
        <v>6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6</v>
      </c>
      <c r="CK13" s="15">
        <f t="shared" si="29"/>
        <v>6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4</v>
      </c>
      <c r="E14" s="15">
        <f t="shared" si="1"/>
        <v>4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7</v>
      </c>
      <c r="K14" s="15">
        <f t="shared" si="3"/>
        <v>7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6</v>
      </c>
      <c r="Q14" s="15">
        <f t="shared" si="5"/>
        <v>6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7</v>
      </c>
      <c r="W14" s="15">
        <f t="shared" si="7"/>
        <v>7</v>
      </c>
      <c r="X14" s="2">
        <v>0</v>
      </c>
      <c r="Y14" s="9"/>
      <c r="Z14" s="16">
        <f t="shared" si="34"/>
        <v>17</v>
      </c>
      <c r="AA14" s="15">
        <f t="shared" si="8"/>
        <v>3</v>
      </c>
      <c r="AB14" s="15">
        <v>3</v>
      </c>
      <c r="AC14" s="15">
        <f t="shared" si="9"/>
        <v>3</v>
      </c>
      <c r="AD14" s="2">
        <v>0.5</v>
      </c>
      <c r="AE14" s="9"/>
      <c r="AF14" s="16">
        <f t="shared" si="35"/>
        <v>8</v>
      </c>
      <c r="AG14" s="15">
        <f t="shared" si="10"/>
        <v>4</v>
      </c>
      <c r="AH14" s="15">
        <v>5</v>
      </c>
      <c r="AI14" s="15">
        <f t="shared" si="11"/>
        <v>5</v>
      </c>
      <c r="AJ14" s="2">
        <v>0.5</v>
      </c>
      <c r="AK14" s="9"/>
      <c r="AL14" s="16">
        <f t="shared" si="36"/>
        <v>17</v>
      </c>
      <c r="AM14" s="15">
        <f t="shared" si="12"/>
        <v>3</v>
      </c>
      <c r="AN14" s="15">
        <v>5</v>
      </c>
      <c r="AO14" s="15">
        <f t="shared" si="13"/>
        <v>5</v>
      </c>
      <c r="AP14" s="2">
        <v>0.5</v>
      </c>
      <c r="AQ14" s="9"/>
      <c r="AR14" s="16">
        <f t="shared" si="37"/>
        <v>8</v>
      </c>
      <c r="AS14" s="15">
        <f t="shared" si="14"/>
        <v>4</v>
      </c>
      <c r="AT14" s="15">
        <v>5</v>
      </c>
      <c r="AU14" s="15">
        <f t="shared" si="15"/>
        <v>5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7</v>
      </c>
      <c r="BG14" s="15">
        <f t="shared" si="19"/>
        <v>7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6</v>
      </c>
      <c r="BS14" s="15">
        <f t="shared" si="23"/>
        <v>6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6</v>
      </c>
      <c r="BY14" s="15">
        <f t="shared" si="25"/>
        <v>6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5</v>
      </c>
      <c r="CE14" s="15">
        <f t="shared" si="27"/>
        <v>5</v>
      </c>
      <c r="CF14" s="2">
        <v>0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1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0.5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52</v>
      </c>
      <c r="E16" s="15">
        <f t="shared" ref="E16:F16" si="45">SUM(E7:E15)</f>
        <v>52</v>
      </c>
      <c r="F16" s="2">
        <f t="shared" si="45"/>
        <v>3.5</v>
      </c>
      <c r="G16" s="9"/>
      <c r="H16" s="10" t="s">
        <v>37</v>
      </c>
      <c r="I16" s="15">
        <f>SUM(I7:I15)</f>
        <v>36</v>
      </c>
      <c r="J16" s="15">
        <f>SUM(J7:J15)</f>
        <v>58</v>
      </c>
      <c r="K16" s="15">
        <f>SUM(K7:K15)</f>
        <v>56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53</v>
      </c>
      <c r="Q16" s="15">
        <f>SUM(Q7:Q15)</f>
        <v>53</v>
      </c>
      <c r="R16" s="2">
        <f>SUM(R7:R15)</f>
        <v>3.5</v>
      </c>
      <c r="S16" s="9"/>
      <c r="T16" s="10" t="s">
        <v>37</v>
      </c>
      <c r="U16" s="15">
        <f>SUM(U7:U15)</f>
        <v>36</v>
      </c>
      <c r="V16" s="15">
        <f>SUM(V7:V15)</f>
        <v>51</v>
      </c>
      <c r="W16" s="15">
        <f>SUM(W7:W15)</f>
        <v>50</v>
      </c>
      <c r="X16" s="2">
        <f>SUM(X7:X15)</f>
        <v>5</v>
      </c>
      <c r="Y16" s="9"/>
      <c r="Z16" s="10" t="s">
        <v>37</v>
      </c>
      <c r="AA16" s="15">
        <f>SUM(AA7:AA15)</f>
        <v>36</v>
      </c>
      <c r="AB16" s="15">
        <f>SUM(AB7:AB15)</f>
        <v>53</v>
      </c>
      <c r="AC16" s="15">
        <f>SUM(AC7:AC15)</f>
        <v>53</v>
      </c>
      <c r="AD16" s="2">
        <f>SUM(AD7:AD15)</f>
        <v>3.5</v>
      </c>
      <c r="AE16" s="9"/>
      <c r="AF16" s="10" t="s">
        <v>37</v>
      </c>
      <c r="AG16" s="15">
        <f>SUM(AG7:AG15)</f>
        <v>36</v>
      </c>
      <c r="AH16" s="15">
        <f>SUM(AH7:AH15)</f>
        <v>47</v>
      </c>
      <c r="AI16" s="15">
        <f>SUM(AI7:AI15)</f>
        <v>47</v>
      </c>
      <c r="AJ16" s="2">
        <f>SUM(AJ7:AJ15)</f>
        <v>5</v>
      </c>
      <c r="AK16" s="9"/>
      <c r="AL16" s="10" t="s">
        <v>37</v>
      </c>
      <c r="AM16" s="15">
        <f>SUM(AM7:AM15)</f>
        <v>36</v>
      </c>
      <c r="AN16" s="15">
        <f>SUM(AN7:AN15)</f>
        <v>53</v>
      </c>
      <c r="AO16" s="15">
        <f>SUM(AO7:AO15)</f>
        <v>52</v>
      </c>
      <c r="AP16" s="2">
        <f>SUM(AP7:AP15)</f>
        <v>5.5</v>
      </c>
      <c r="AQ16" s="9"/>
      <c r="AR16" s="10" t="s">
        <v>37</v>
      </c>
      <c r="AS16" s="15">
        <f>SUM(AS7:AS15)</f>
        <v>36</v>
      </c>
      <c r="AT16" s="15">
        <f>SUM(AT7:AT15)</f>
        <v>48</v>
      </c>
      <c r="AU16" s="15">
        <f>SUM(AU7:AU15)</f>
        <v>48</v>
      </c>
      <c r="AV16" s="2">
        <f>SUM(AV7:AV15)</f>
        <v>6</v>
      </c>
      <c r="AW16" s="9"/>
      <c r="AX16" s="10" t="s">
        <v>37</v>
      </c>
      <c r="AY16" s="15">
        <f>SUM(AY7:AY15)</f>
        <v>36</v>
      </c>
      <c r="AZ16" s="15">
        <f>SUM(AZ7:AZ15)</f>
        <v>53</v>
      </c>
      <c r="BA16" s="15">
        <f>SUM(BA7:BA15)</f>
        <v>53</v>
      </c>
      <c r="BB16" s="2">
        <f>SUM(BB7:BB15)</f>
        <v>2.5</v>
      </c>
      <c r="BC16" s="9"/>
      <c r="BD16" s="10" t="s">
        <v>37</v>
      </c>
      <c r="BE16" s="15">
        <f>SUM(BE7:BE15)</f>
        <v>36</v>
      </c>
      <c r="BF16" s="15">
        <f>SUM(BF7:BF15)</f>
        <v>51</v>
      </c>
      <c r="BG16" s="15">
        <f>SUM(BG7:BG15)</f>
        <v>51</v>
      </c>
      <c r="BH16" s="2">
        <f>SUM(BH7:BH15)</f>
        <v>4.5</v>
      </c>
      <c r="BI16" s="9"/>
      <c r="BJ16" s="10" t="s">
        <v>37</v>
      </c>
      <c r="BK16" s="15">
        <f>SUM(BK7:BK15)</f>
        <v>36</v>
      </c>
      <c r="BL16" s="15">
        <f>SUM(BL7:BL15)</f>
        <v>52</v>
      </c>
      <c r="BM16" s="15">
        <f>SUM(BM7:BM15)</f>
        <v>52</v>
      </c>
      <c r="BN16" s="2">
        <f>SUM(BN7:BN15)</f>
        <v>4.5</v>
      </c>
      <c r="BO16" s="9"/>
      <c r="BP16" s="10" t="s">
        <v>37</v>
      </c>
      <c r="BQ16" s="15">
        <f>SUM(BQ7:BQ15)</f>
        <v>36</v>
      </c>
      <c r="BR16" s="15">
        <f>SUM(BR7:BR15)</f>
        <v>48</v>
      </c>
      <c r="BS16" s="15">
        <f>SUM(BS7:BS15)</f>
        <v>48</v>
      </c>
      <c r="BT16" s="2">
        <f>SUM(BT7:BT15)</f>
        <v>7.5</v>
      </c>
      <c r="BU16" s="9"/>
      <c r="BV16" s="10" t="s">
        <v>37</v>
      </c>
      <c r="BW16" s="15">
        <f>SUM(BW7:BW15)</f>
        <v>36</v>
      </c>
      <c r="BX16" s="15">
        <f>SUM(BX7:BX15)</f>
        <v>53</v>
      </c>
      <c r="BY16" s="15">
        <f>SUM(BY7:BY15)</f>
        <v>53</v>
      </c>
      <c r="BZ16" s="2">
        <f>SUM(BZ7:BZ15)</f>
        <v>4.5</v>
      </c>
      <c r="CA16" s="9"/>
      <c r="CB16" s="10" t="s">
        <v>37</v>
      </c>
      <c r="CC16" s="15">
        <f>SUM(CC7:CC15)</f>
        <v>36</v>
      </c>
      <c r="CD16" s="15">
        <f>SUM(CD7:CD15)</f>
        <v>54</v>
      </c>
      <c r="CE16" s="15">
        <f>SUM(CE7:CE15)</f>
        <v>54</v>
      </c>
      <c r="CF16" s="2">
        <f>SUM(CF7:CF15)</f>
        <v>4.5</v>
      </c>
      <c r="CG16" s="9"/>
      <c r="CH16" s="10" t="s">
        <v>37</v>
      </c>
      <c r="CI16" s="15">
        <f>SUM(CI7:CI15)</f>
        <v>36</v>
      </c>
      <c r="CJ16" s="15">
        <f>SUM(CJ7:CJ15)</f>
        <v>47</v>
      </c>
      <c r="CK16" s="15">
        <f>SUM(CK7:CK15)</f>
        <v>47</v>
      </c>
      <c r="CL16" s="2">
        <f>SUM(CL7:CL15)</f>
        <v>5.5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35">
        <v>0.5</v>
      </c>
      <c r="S18" s="9"/>
      <c r="W18" t="s">
        <v>110</v>
      </c>
      <c r="X18" s="2">
        <v>0</v>
      </c>
      <c r="Y18" s="9"/>
      <c r="AC18" t="s">
        <v>110</v>
      </c>
      <c r="AD18" s="2">
        <v>0</v>
      </c>
      <c r="AE18" s="9"/>
      <c r="AI18" t="s">
        <v>110</v>
      </c>
      <c r="AJ18" s="2">
        <v>0</v>
      </c>
      <c r="AK18" s="9"/>
      <c r="AO18" t="s">
        <v>110</v>
      </c>
      <c r="AP18" s="2">
        <v>1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1</v>
      </c>
      <c r="BU18" s="9"/>
      <c r="BY18" t="s">
        <v>110</v>
      </c>
      <c r="BZ18" s="2">
        <v>1</v>
      </c>
      <c r="CA18" s="9"/>
      <c r="CE18" t="s">
        <v>110</v>
      </c>
      <c r="CF18" s="2">
        <v>0.5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3.5</v>
      </c>
      <c r="G20" s="9"/>
      <c r="K20" t="s">
        <v>111</v>
      </c>
      <c r="L20" s="17">
        <f>SUM(L16:L19)</f>
        <v>4</v>
      </c>
      <c r="M20" s="9"/>
      <c r="Q20" t="s">
        <v>111</v>
      </c>
      <c r="R20" s="17">
        <f>SUM(R16:R19)</f>
        <v>4</v>
      </c>
      <c r="S20" s="9"/>
      <c r="W20" t="s">
        <v>111</v>
      </c>
      <c r="X20" s="17">
        <f>SUM(X16:X19)</f>
        <v>5</v>
      </c>
      <c r="Y20" s="9"/>
      <c r="AC20" t="s">
        <v>111</v>
      </c>
      <c r="AD20" s="17">
        <f>SUM(AD16:AD19)</f>
        <v>3.5</v>
      </c>
      <c r="AE20" s="9"/>
      <c r="AI20" t="s">
        <v>111</v>
      </c>
      <c r="AJ20" s="17">
        <f>SUM(AJ16:AJ19)</f>
        <v>5</v>
      </c>
      <c r="AK20" s="9"/>
      <c r="AO20" t="s">
        <v>111</v>
      </c>
      <c r="AP20" s="17">
        <f>SUM(AP16:AP19)</f>
        <v>6.5</v>
      </c>
      <c r="AQ20" s="9"/>
      <c r="AU20" t="s">
        <v>111</v>
      </c>
      <c r="AV20" s="17">
        <f>SUM(AV16:AV19)</f>
        <v>7</v>
      </c>
      <c r="AW20" s="9"/>
      <c r="BA20" t="s">
        <v>111</v>
      </c>
      <c r="BB20" s="17">
        <f>SUM(BB16:BB19)</f>
        <v>2.5</v>
      </c>
      <c r="BC20" s="9"/>
      <c r="BG20" t="s">
        <v>111</v>
      </c>
      <c r="BH20" s="17">
        <f>SUM(BH16:BH19)</f>
        <v>5.5</v>
      </c>
      <c r="BI20" s="9"/>
      <c r="BM20" t="s">
        <v>111</v>
      </c>
      <c r="BN20" s="17">
        <f>SUM(BN16:BN19)</f>
        <v>5.5</v>
      </c>
      <c r="BO20" s="9"/>
      <c r="BS20" t="s">
        <v>111</v>
      </c>
      <c r="BT20" s="17">
        <f>SUM(BT16:BT19)</f>
        <v>8.5</v>
      </c>
      <c r="BU20" s="9"/>
      <c r="BY20" t="s">
        <v>111</v>
      </c>
      <c r="BZ20" s="17">
        <f>SUM(BZ16:BZ19)</f>
        <v>5.5</v>
      </c>
      <c r="CA20" s="9"/>
      <c r="CE20" t="s">
        <v>111</v>
      </c>
      <c r="CF20" s="17">
        <f>SUM(CF16:CF19)</f>
        <v>5</v>
      </c>
      <c r="CG20" s="9"/>
      <c r="CK20" t="s">
        <v>111</v>
      </c>
      <c r="CL20" s="17">
        <f>SUM(CL16:CL19)</f>
        <v>6.5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16</v>
      </c>
      <c r="G22" s="9"/>
      <c r="K22" t="s">
        <v>55</v>
      </c>
      <c r="L22" s="2">
        <f>IF(J16=0,0,K16-I16)</f>
        <v>20</v>
      </c>
      <c r="M22" s="9"/>
      <c r="Q22" t="s">
        <v>55</v>
      </c>
      <c r="R22" s="36">
        <f>IF(P16=0,0,Q16-O16)</f>
        <v>17</v>
      </c>
      <c r="S22" s="9"/>
      <c r="W22" t="s">
        <v>55</v>
      </c>
      <c r="X22" s="2">
        <f>IF(V16=0,0,W16-U16)</f>
        <v>14</v>
      </c>
      <c r="Y22" s="9"/>
      <c r="AC22" t="s">
        <v>55</v>
      </c>
      <c r="AD22" s="2">
        <f>IF(AB16=0,0,AC16-AA16)</f>
        <v>17</v>
      </c>
      <c r="AE22" s="9"/>
      <c r="AI22" t="s">
        <v>55</v>
      </c>
      <c r="AJ22" s="2">
        <f>IF(AH16=0,0,AI16-AG16)</f>
        <v>11</v>
      </c>
      <c r="AK22" s="9"/>
      <c r="AO22" t="s">
        <v>55</v>
      </c>
      <c r="AP22" s="2">
        <f>IF(AN16=0,0,AO16-AM16)</f>
        <v>16</v>
      </c>
      <c r="AQ22" s="9"/>
      <c r="AU22" t="s">
        <v>55</v>
      </c>
      <c r="AV22" s="2">
        <f>IF(AT16=0,0,AU16-AS16)</f>
        <v>12</v>
      </c>
      <c r="AW22" s="9"/>
      <c r="BA22" t="s">
        <v>55</v>
      </c>
      <c r="BB22" s="2">
        <f>IF(AZ16=0,0,BA16-AY16)</f>
        <v>17</v>
      </c>
      <c r="BC22" s="9"/>
      <c r="BG22" t="s">
        <v>55</v>
      </c>
      <c r="BH22" s="2">
        <f>IF(BF16=0,0,BG16-BE16)</f>
        <v>15</v>
      </c>
      <c r="BI22" s="9"/>
      <c r="BM22" t="s">
        <v>55</v>
      </c>
      <c r="BN22" s="2">
        <f>IF(BL16=0,0,BM16-BK16)</f>
        <v>16</v>
      </c>
      <c r="BO22" s="9"/>
      <c r="BS22" t="s">
        <v>55</v>
      </c>
      <c r="BT22" s="2">
        <f>IF(BR16=0,0,BS16-BQ16)</f>
        <v>12</v>
      </c>
      <c r="BU22" s="9"/>
      <c r="BY22" t="s">
        <v>55</v>
      </c>
      <c r="BZ22" s="2">
        <f>IF(BX16=0,0,BY16-BW16)</f>
        <v>17</v>
      </c>
      <c r="CA22" s="9"/>
      <c r="CE22" t="s">
        <v>55</v>
      </c>
      <c r="CF22" s="2">
        <f>IF(CD16=0,0,CE16-CC16)</f>
        <v>18</v>
      </c>
      <c r="CG22" s="9"/>
      <c r="CK22" t="s">
        <v>55</v>
      </c>
      <c r="CL22" s="2">
        <f>IF(CJ16=0,0,CK16-CI16)</f>
        <v>11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T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T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3.5</v>
      </c>
      <c r="D29" s="2"/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5.25</v>
      </c>
      <c r="K29">
        <f>IFERROR(MIN(J7,V7,AH7,AT7,BF7,BR7,BX7,CJ7),0)</f>
        <v>4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4</v>
      </c>
      <c r="D30" s="2"/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6.125</v>
      </c>
      <c r="K30">
        <f t="shared" ref="K30:K37" si="48">IFERROR(MIN(J8,V8,AH8,AT8,BF8,BR8,BX8,CJ8),0)</f>
        <v>4</v>
      </c>
      <c r="L30" s="2">
        <f t="shared" ref="L30:L37" si="49">IFERROR(MAX(J8,V8,AH8,AT8,BF8,BR8,BX8,CJ8),0)</f>
        <v>9</v>
      </c>
      <c r="M30" s="20"/>
    </row>
    <row r="31" spans="1:91" x14ac:dyDescent="0.2">
      <c r="A31" s="20"/>
      <c r="B31" t="s">
        <v>41</v>
      </c>
      <c r="C31" s="2">
        <f>R20</f>
        <v>4</v>
      </c>
      <c r="D31" s="2"/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4.125</v>
      </c>
      <c r="K31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5</v>
      </c>
      <c r="D32" s="2">
        <f t="shared" ref="D32:D43" si="50">C32</f>
        <v>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5.875</v>
      </c>
      <c r="K32">
        <f t="shared" si="48"/>
        <v>4</v>
      </c>
      <c r="L32" s="2">
        <f t="shared" si="49"/>
        <v>8</v>
      </c>
      <c r="M32" s="20"/>
    </row>
    <row r="33" spans="1:18" x14ac:dyDescent="0.2">
      <c r="A33" s="20"/>
      <c r="B33" t="s">
        <v>43</v>
      </c>
      <c r="C33" s="2">
        <f>AD20</f>
        <v>3.5</v>
      </c>
      <c r="D33" s="2"/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6.25</v>
      </c>
      <c r="K33">
        <f t="shared" si="48"/>
        <v>4</v>
      </c>
      <c r="L33" s="2">
        <f t="shared" si="49"/>
        <v>8</v>
      </c>
      <c r="M33" s="20"/>
    </row>
    <row r="34" spans="1:18" x14ac:dyDescent="0.2">
      <c r="A34" s="20"/>
      <c r="B34" t="s">
        <v>44</v>
      </c>
      <c r="C34" s="2">
        <f>AJ20</f>
        <v>5</v>
      </c>
      <c r="D34" s="198">
        <v>5.5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4.25</v>
      </c>
      <c r="K34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6.5</v>
      </c>
      <c r="D35" s="2">
        <f t="shared" si="50"/>
        <v>6.5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6</v>
      </c>
      <c r="K35">
        <f t="shared" si="48"/>
        <v>5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7</v>
      </c>
      <c r="D36" s="2">
        <f t="shared" si="50"/>
        <v>7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6.125</v>
      </c>
      <c r="K36">
        <f t="shared" si="48"/>
        <v>5</v>
      </c>
      <c r="L36" s="2">
        <f t="shared" si="49"/>
        <v>7</v>
      </c>
      <c r="M36" s="20"/>
    </row>
    <row r="37" spans="1:18" x14ac:dyDescent="0.2">
      <c r="A37" s="20"/>
      <c r="B37" t="s">
        <v>47</v>
      </c>
      <c r="C37" s="2">
        <f>BB20</f>
        <v>2.5</v>
      </c>
      <c r="D37" s="2"/>
      <c r="E37">
        <f>IF(AZ16&gt;0,1,0)</f>
        <v>1</v>
      </c>
      <c r="G37" s="20"/>
      <c r="I37" s="30">
        <v>9</v>
      </c>
      <c r="J37" s="2">
        <f t="shared" si="47"/>
        <v>6.375</v>
      </c>
      <c r="K37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5.5</v>
      </c>
      <c r="D38" s="2">
        <f t="shared" si="50"/>
        <v>5.5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50.375</v>
      </c>
      <c r="K38" s="34">
        <f t="shared" ref="K38:L38" si="51">SUM(K29:K37)</f>
        <v>38</v>
      </c>
      <c r="L38" s="34">
        <f t="shared" si="51"/>
        <v>63</v>
      </c>
      <c r="M38" s="20"/>
    </row>
    <row r="39" spans="1:18" x14ac:dyDescent="0.2">
      <c r="A39" s="20"/>
      <c r="B39" t="s">
        <v>49</v>
      </c>
      <c r="C39" s="2">
        <f>BN20</f>
        <v>5.5</v>
      </c>
      <c r="D39" s="2">
        <f t="shared" si="50"/>
        <v>5.5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8.5</v>
      </c>
      <c r="D40" s="2">
        <f t="shared" si="50"/>
        <v>8.5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6.2857142857142856</v>
      </c>
      <c r="K40">
        <f>IFERROR(MIN(D7,P7,AB7,AN7,AZ7,BL7,CD7),0)</f>
        <v>5</v>
      </c>
      <c r="L40" s="2">
        <f>IFERROR(MAX(D7,P7,AB7,AN7,AZ7,BL7,CD7),0)</f>
        <v>7</v>
      </c>
      <c r="M40" s="20"/>
    </row>
    <row r="41" spans="1:18" x14ac:dyDescent="0.2">
      <c r="A41" s="20"/>
      <c r="B41" t="s">
        <v>51</v>
      </c>
      <c r="C41" s="2">
        <f>BZ20</f>
        <v>5.5</v>
      </c>
      <c r="D41" s="2">
        <f t="shared" si="50"/>
        <v>5.5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2">IFERROR(AVERAGE(D8,P8,AB8,AN8,AZ8,BL8,CD8),0)</f>
        <v>5.8571428571428568</v>
      </c>
      <c r="K41">
        <f t="shared" ref="K41:K48" si="53">IFERROR(MIN(D8,P8,AB8,AN8,AZ8,BL8,CD8),0)</f>
        <v>5</v>
      </c>
      <c r="L41" s="2">
        <f t="shared" ref="L41:L48" si="54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5</v>
      </c>
      <c r="D42" s="2">
        <f t="shared" si="50"/>
        <v>5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2"/>
        <v>5.7142857142857144</v>
      </c>
      <c r="K42">
        <f t="shared" si="53"/>
        <v>4</v>
      </c>
      <c r="L42" s="2">
        <f t="shared" si="54"/>
        <v>7</v>
      </c>
      <c r="M42" s="20"/>
    </row>
    <row r="43" spans="1:18" x14ac:dyDescent="0.2">
      <c r="A43" s="20"/>
      <c r="B43" t="s">
        <v>53</v>
      </c>
      <c r="C43" s="25">
        <f>CL20</f>
        <v>6.5</v>
      </c>
      <c r="D43" s="247">
        <f t="shared" si="50"/>
        <v>6.5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2"/>
        <v>7.2857142857142856</v>
      </c>
      <c r="K43">
        <f t="shared" si="53"/>
        <v>6</v>
      </c>
      <c r="L43" s="2">
        <f t="shared" si="54"/>
        <v>9</v>
      </c>
      <c r="M43" s="20"/>
    </row>
    <row r="44" spans="1:18" x14ac:dyDescent="0.2">
      <c r="A44" s="20"/>
      <c r="B44" t="s">
        <v>37</v>
      </c>
      <c r="C44" s="2">
        <f>SUM(C29:C43)</f>
        <v>77.5</v>
      </c>
      <c r="D44" s="2">
        <f>SUM(D29:D43)</f>
        <v>60.5</v>
      </c>
      <c r="E44">
        <f>SUM(E29:E43)</f>
        <v>15</v>
      </c>
      <c r="F44" s="2">
        <f>SUM(F29:F43)</f>
        <v>14</v>
      </c>
      <c r="G44" s="20"/>
      <c r="I44" s="30">
        <v>14</v>
      </c>
      <c r="J44" s="2">
        <f t="shared" si="52"/>
        <v>4.7142857142857144</v>
      </c>
      <c r="K44">
        <f t="shared" si="53"/>
        <v>4</v>
      </c>
      <c r="L44" s="2">
        <f t="shared" si="54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2"/>
        <v>5.8571428571428568</v>
      </c>
      <c r="K45">
        <f t="shared" si="53"/>
        <v>4</v>
      </c>
      <c r="L45" s="2">
        <f t="shared" si="54"/>
        <v>7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2"/>
        <v>5.7142857142857144</v>
      </c>
      <c r="K46">
        <f t="shared" si="53"/>
        <v>5</v>
      </c>
      <c r="L46" s="2">
        <f t="shared" si="54"/>
        <v>6</v>
      </c>
      <c r="M46" s="20"/>
      <c r="R46" s="2"/>
    </row>
    <row r="47" spans="1:18" x14ac:dyDescent="0.2">
      <c r="A47" s="20"/>
      <c r="B47" t="s">
        <v>116</v>
      </c>
      <c r="C47">
        <f t="shared" ref="C47:C48" si="55">I57+I68+I79+I90+I101+I112+I123+I134+I145+I156+I167+I178+I189+I200+I211</f>
        <v>0</v>
      </c>
      <c r="G47" s="20"/>
      <c r="I47" s="30">
        <v>17</v>
      </c>
      <c r="J47" s="2">
        <f t="shared" si="52"/>
        <v>4.5714285714285712</v>
      </c>
      <c r="K47">
        <f t="shared" si="53"/>
        <v>3</v>
      </c>
      <c r="L47" s="2">
        <f t="shared" si="54"/>
        <v>6</v>
      </c>
      <c r="M47" s="20"/>
      <c r="R47" s="2"/>
    </row>
    <row r="48" spans="1:18" x14ac:dyDescent="0.2">
      <c r="A48" s="20"/>
      <c r="B48" t="s">
        <v>16</v>
      </c>
      <c r="C48">
        <f t="shared" si="55"/>
        <v>1</v>
      </c>
      <c r="G48" s="20"/>
      <c r="I48" s="30">
        <v>18</v>
      </c>
      <c r="J48" s="2">
        <f t="shared" si="52"/>
        <v>6.8571428571428568</v>
      </c>
      <c r="K48">
        <f t="shared" si="53"/>
        <v>6</v>
      </c>
      <c r="L48" s="2">
        <f t="shared" si="54"/>
        <v>8</v>
      </c>
      <c r="M48" s="20"/>
      <c r="R48" s="2"/>
    </row>
    <row r="49" spans="1:18" x14ac:dyDescent="0.2">
      <c r="A49" s="20"/>
      <c r="B49" t="s">
        <v>29</v>
      </c>
      <c r="C49">
        <f t="shared" ref="C49:C52" si="56">I59+I70+I81+I92+I103+I114+I125+I136+I147+I158+I169+I180+I191+I202+I213</f>
        <v>11</v>
      </c>
      <c r="G49" s="20"/>
      <c r="I49" s="33" t="s">
        <v>117</v>
      </c>
      <c r="J49" s="34">
        <f>SUM(J40:J48)</f>
        <v>52.857142857142854</v>
      </c>
      <c r="K49" s="34">
        <f t="shared" ref="K49:L49" si="57">SUM(K40:K48)</f>
        <v>42</v>
      </c>
      <c r="L49" s="34">
        <f t="shared" si="57"/>
        <v>63</v>
      </c>
      <c r="M49" s="20"/>
      <c r="R49" s="2"/>
    </row>
    <row r="50" spans="1:18" x14ac:dyDescent="0.2">
      <c r="A50" s="20"/>
      <c r="B50" t="s">
        <v>118</v>
      </c>
      <c r="C50">
        <f t="shared" si="56"/>
        <v>42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6"/>
        <v>55</v>
      </c>
      <c r="G51" s="20"/>
      <c r="R51" s="2"/>
    </row>
    <row r="52" spans="1:18" x14ac:dyDescent="0.2">
      <c r="A52" s="20"/>
      <c r="B52" t="s">
        <v>12</v>
      </c>
      <c r="C52">
        <f t="shared" si="56"/>
        <v>26</v>
      </c>
      <c r="G52" s="20"/>
      <c r="R52" s="2"/>
    </row>
    <row r="53" spans="1:18" x14ac:dyDescent="0.2">
      <c r="A53" s="20"/>
      <c r="B53" t="s">
        <v>37</v>
      </c>
      <c r="C53" s="28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8">B7</f>
        <v>10</v>
      </c>
      <c r="C56" s="31">
        <f t="shared" si="58"/>
        <v>4</v>
      </c>
      <c r="D56" s="31">
        <f t="shared" si="58"/>
        <v>6</v>
      </c>
      <c r="E56" s="30" t="str">
        <f t="shared" ref="E56:E64" si="59">IF(D56&lt;&gt;0,IF((D56-C56)=-1,"Birdie",IF((D56-C56)=-2,"Eagle",IF((D56-C56)=0,"Par",IF((D56-C56)=1,"bogey",IF((D56-C56)=2,"Double bogey","Other"))))),"  ")</f>
        <v>Double bogey</v>
      </c>
      <c r="H56" s="32" t="s">
        <v>120</v>
      </c>
    </row>
    <row r="57" spans="1:18" x14ac:dyDescent="0.2">
      <c r="B57" s="10">
        <f t="shared" si="58"/>
        <v>11</v>
      </c>
      <c r="C57" s="31">
        <f t="shared" si="58"/>
        <v>4</v>
      </c>
      <c r="D57" s="31">
        <f t="shared" si="58"/>
        <v>6</v>
      </c>
      <c r="E57" s="30" t="str">
        <f t="shared" si="59"/>
        <v>Double bogey</v>
      </c>
      <c r="H57" t="s">
        <v>121</v>
      </c>
      <c r="I57">
        <f>COUNTIF(E56:E64,"Eagle")</f>
        <v>0</v>
      </c>
    </row>
    <row r="58" spans="1:18" x14ac:dyDescent="0.2">
      <c r="B58" s="10">
        <f t="shared" si="58"/>
        <v>12</v>
      </c>
      <c r="C58" s="31">
        <f t="shared" si="58"/>
        <v>4</v>
      </c>
      <c r="D58" s="31">
        <f t="shared" si="58"/>
        <v>7</v>
      </c>
      <c r="E58" s="30" t="str">
        <f t="shared" si="59"/>
        <v>Other</v>
      </c>
      <c r="H58" t="s">
        <v>8</v>
      </c>
      <c r="I58">
        <f>COUNTIF(E56:E64,"Birdie")</f>
        <v>0</v>
      </c>
    </row>
    <row r="59" spans="1:18" x14ac:dyDescent="0.2">
      <c r="B59" s="10">
        <f t="shared" si="58"/>
        <v>13</v>
      </c>
      <c r="C59" s="31">
        <f t="shared" si="58"/>
        <v>5</v>
      </c>
      <c r="D59" s="31">
        <f t="shared" si="58"/>
        <v>6</v>
      </c>
      <c r="E59" s="30" t="str">
        <f t="shared" si="59"/>
        <v>bogey</v>
      </c>
      <c r="H59" t="s">
        <v>9</v>
      </c>
      <c r="I59">
        <f>COUNTIF(E56:E64,"Par")</f>
        <v>0</v>
      </c>
    </row>
    <row r="60" spans="1:18" x14ac:dyDescent="0.2">
      <c r="B60" s="10">
        <f t="shared" si="58"/>
        <v>14</v>
      </c>
      <c r="C60" s="31">
        <f t="shared" si="58"/>
        <v>3</v>
      </c>
      <c r="D60" s="31">
        <f t="shared" si="58"/>
        <v>4</v>
      </c>
      <c r="E60" s="30" t="str">
        <f t="shared" si="59"/>
        <v>bogey</v>
      </c>
      <c r="H60" t="s">
        <v>122</v>
      </c>
      <c r="I60">
        <f>COUNTIF(E56:E64,"bogey")</f>
        <v>3</v>
      </c>
    </row>
    <row r="61" spans="1:18" x14ac:dyDescent="0.2">
      <c r="B61" s="10">
        <f t="shared" si="58"/>
        <v>15</v>
      </c>
      <c r="C61" s="31">
        <f t="shared" si="58"/>
        <v>4</v>
      </c>
      <c r="D61" s="31">
        <f t="shared" si="58"/>
        <v>6</v>
      </c>
      <c r="E61" s="30" t="str">
        <f t="shared" si="59"/>
        <v>Double bogey</v>
      </c>
      <c r="H61" t="s">
        <v>123</v>
      </c>
      <c r="I61">
        <f>COUNTIF(E56:E64,"Double bogey")</f>
        <v>5</v>
      </c>
    </row>
    <row r="62" spans="1:18" x14ac:dyDescent="0.2">
      <c r="B62" s="10">
        <f t="shared" si="58"/>
        <v>16</v>
      </c>
      <c r="C62" s="31">
        <f t="shared" si="58"/>
        <v>4</v>
      </c>
      <c r="D62" s="31">
        <f t="shared" si="58"/>
        <v>6</v>
      </c>
      <c r="E62" s="30" t="str">
        <f t="shared" si="59"/>
        <v>Double bogey</v>
      </c>
      <c r="H62" t="s">
        <v>12</v>
      </c>
      <c r="I62">
        <f>COUNTIF(E56:E64,"Other")</f>
        <v>1</v>
      </c>
    </row>
    <row r="63" spans="1:18" x14ac:dyDescent="0.2">
      <c r="B63" s="10">
        <f t="shared" si="58"/>
        <v>17</v>
      </c>
      <c r="C63" s="31">
        <f t="shared" si="58"/>
        <v>3</v>
      </c>
      <c r="D63" s="31">
        <f t="shared" si="58"/>
        <v>4</v>
      </c>
      <c r="E63" s="30" t="str">
        <f t="shared" si="59"/>
        <v>bogey</v>
      </c>
    </row>
    <row r="64" spans="1:18" x14ac:dyDescent="0.2">
      <c r="B64" s="10">
        <f t="shared" si="58"/>
        <v>18</v>
      </c>
      <c r="C64" s="31">
        <f t="shared" si="58"/>
        <v>5</v>
      </c>
      <c r="D64" s="31">
        <f t="shared" si="58"/>
        <v>7</v>
      </c>
      <c r="E64" s="30" t="str">
        <f t="shared" si="59"/>
        <v>Double 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60">H7</f>
        <v>1</v>
      </c>
      <c r="C67" s="37">
        <f t="shared" si="60"/>
        <v>4</v>
      </c>
      <c r="D67" s="31">
        <f t="shared" si="60"/>
        <v>6</v>
      </c>
      <c r="E67" s="30" t="str">
        <f t="shared" ref="E67:E75" si="61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60"/>
        <v>2</v>
      </c>
      <c r="C68" s="37">
        <f t="shared" si="60"/>
        <v>4</v>
      </c>
      <c r="D68" s="31">
        <f t="shared" si="60"/>
        <v>9</v>
      </c>
      <c r="E68" s="30" t="str">
        <f t="shared" si="61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60"/>
        <v>3</v>
      </c>
      <c r="C69" s="37">
        <f t="shared" si="60"/>
        <v>3</v>
      </c>
      <c r="D69" s="31">
        <f t="shared" si="60"/>
        <v>4</v>
      </c>
      <c r="E69" s="30" t="str">
        <f t="shared" si="61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60"/>
        <v>4</v>
      </c>
      <c r="C70" s="37">
        <f t="shared" si="60"/>
        <v>4</v>
      </c>
      <c r="D70" s="31">
        <f t="shared" si="60"/>
        <v>6</v>
      </c>
      <c r="E70" s="30" t="str">
        <f t="shared" si="61"/>
        <v>Double bogey</v>
      </c>
      <c r="H70" t="s">
        <v>9</v>
      </c>
      <c r="I70">
        <f>COUNTIF(E67:E75,"Par")</f>
        <v>0</v>
      </c>
    </row>
    <row r="71" spans="2:9" x14ac:dyDescent="0.2">
      <c r="B71" s="10">
        <f t="shared" si="60"/>
        <v>5</v>
      </c>
      <c r="C71" s="37">
        <f t="shared" si="60"/>
        <v>5</v>
      </c>
      <c r="D71" s="31">
        <f t="shared" si="60"/>
        <v>7</v>
      </c>
      <c r="E71" s="30" t="str">
        <f t="shared" si="61"/>
        <v>Double bogey</v>
      </c>
      <c r="H71" t="s">
        <v>122</v>
      </c>
      <c r="I71">
        <f>COUNTIF(E67:E75,"bogey")</f>
        <v>1</v>
      </c>
    </row>
    <row r="72" spans="2:9" x14ac:dyDescent="0.2">
      <c r="B72" s="10">
        <f t="shared" si="60"/>
        <v>6</v>
      </c>
      <c r="C72" s="37">
        <f t="shared" si="60"/>
        <v>3</v>
      </c>
      <c r="D72" s="31">
        <f t="shared" si="60"/>
        <v>5</v>
      </c>
      <c r="E72" s="30" t="str">
        <f t="shared" si="61"/>
        <v>Double bogey</v>
      </c>
      <c r="H72" t="s">
        <v>123</v>
      </c>
      <c r="I72">
        <f>COUNTIF(E67:E75,"Double bogey")</f>
        <v>5</v>
      </c>
    </row>
    <row r="73" spans="2:9" x14ac:dyDescent="0.2">
      <c r="B73" s="10">
        <f t="shared" si="60"/>
        <v>7</v>
      </c>
      <c r="C73" s="37">
        <f t="shared" si="60"/>
        <v>4</v>
      </c>
      <c r="D73" s="31">
        <f t="shared" si="60"/>
        <v>7</v>
      </c>
      <c r="E73" s="30" t="str">
        <f t="shared" si="61"/>
        <v>Other</v>
      </c>
      <c r="H73" t="s">
        <v>12</v>
      </c>
      <c r="I73">
        <f>COUNTIF(E67:E75,"Other")</f>
        <v>3</v>
      </c>
    </row>
    <row r="74" spans="2:9" x14ac:dyDescent="0.2">
      <c r="B74" s="10">
        <f t="shared" si="60"/>
        <v>8</v>
      </c>
      <c r="C74" s="37">
        <f t="shared" si="60"/>
        <v>4</v>
      </c>
      <c r="D74" s="31">
        <f t="shared" si="60"/>
        <v>7</v>
      </c>
      <c r="E74" s="30" t="str">
        <f t="shared" si="61"/>
        <v>Other</v>
      </c>
    </row>
    <row r="75" spans="2:9" x14ac:dyDescent="0.2">
      <c r="B75" s="10">
        <f t="shared" si="60"/>
        <v>9</v>
      </c>
      <c r="C75" s="37">
        <f t="shared" si="60"/>
        <v>5</v>
      </c>
      <c r="D75" s="31">
        <f t="shared" si="60"/>
        <v>7</v>
      </c>
      <c r="E75" s="30" t="str">
        <f t="shared" si="61"/>
        <v>Double 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2">N7</f>
        <v>10</v>
      </c>
      <c r="C78" s="37">
        <f t="shared" si="62"/>
        <v>4</v>
      </c>
      <c r="D78" s="31">
        <f t="shared" si="62"/>
        <v>6</v>
      </c>
      <c r="E78" s="30" t="str">
        <f t="shared" ref="E78:E86" si="63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2"/>
        <v>11</v>
      </c>
      <c r="C79" s="37">
        <f t="shared" si="62"/>
        <v>4</v>
      </c>
      <c r="D79" s="31">
        <f t="shared" si="62"/>
        <v>5</v>
      </c>
      <c r="E79" s="30" t="str">
        <f t="shared" si="63"/>
        <v>bogey</v>
      </c>
      <c r="H79" t="s">
        <v>121</v>
      </c>
      <c r="I79">
        <f>COUNTIF(E78:E86,"Eagle")</f>
        <v>0</v>
      </c>
    </row>
    <row r="80" spans="2:9" x14ac:dyDescent="0.2">
      <c r="B80" s="30">
        <f t="shared" si="62"/>
        <v>12</v>
      </c>
      <c r="C80" s="37">
        <f t="shared" si="62"/>
        <v>4</v>
      </c>
      <c r="D80" s="31">
        <f t="shared" si="62"/>
        <v>6</v>
      </c>
      <c r="E80" s="30" t="str">
        <f t="shared" si="63"/>
        <v>Double bogey</v>
      </c>
      <c r="H80" t="s">
        <v>8</v>
      </c>
      <c r="I80">
        <f>COUNTIF(E78:E86,"Birdie")</f>
        <v>0</v>
      </c>
    </row>
    <row r="81" spans="2:9" x14ac:dyDescent="0.2">
      <c r="B81" s="30">
        <f t="shared" si="62"/>
        <v>13</v>
      </c>
      <c r="C81" s="37">
        <f t="shared" si="62"/>
        <v>5</v>
      </c>
      <c r="D81" s="31">
        <f t="shared" si="62"/>
        <v>7</v>
      </c>
      <c r="E81" s="30" t="str">
        <f t="shared" si="63"/>
        <v>Double bogey</v>
      </c>
      <c r="H81" t="s">
        <v>9</v>
      </c>
      <c r="I81">
        <f>COUNTIF(E78:E86,"Par")</f>
        <v>0</v>
      </c>
    </row>
    <row r="82" spans="2:9" x14ac:dyDescent="0.2">
      <c r="B82" s="30">
        <f t="shared" si="62"/>
        <v>14</v>
      </c>
      <c r="C82" s="37">
        <f t="shared" si="62"/>
        <v>3</v>
      </c>
      <c r="D82" s="31">
        <f t="shared" si="62"/>
        <v>4</v>
      </c>
      <c r="E82" s="30" t="str">
        <f t="shared" si="63"/>
        <v>bogey</v>
      </c>
      <c r="H82" t="s">
        <v>122</v>
      </c>
      <c r="I82">
        <f>COUNTIF(E78:E86,"bogey")</f>
        <v>3</v>
      </c>
    </row>
    <row r="83" spans="2:9" x14ac:dyDescent="0.2">
      <c r="B83" s="30">
        <f t="shared" si="62"/>
        <v>15</v>
      </c>
      <c r="C83" s="37">
        <f t="shared" si="62"/>
        <v>4</v>
      </c>
      <c r="D83" s="31">
        <f t="shared" si="62"/>
        <v>7</v>
      </c>
      <c r="E83" s="30" t="str">
        <f t="shared" si="63"/>
        <v>Other</v>
      </c>
      <c r="H83" t="s">
        <v>123</v>
      </c>
      <c r="I83">
        <f>COUNTIF(E78:E86,"Double bogey")</f>
        <v>4</v>
      </c>
    </row>
    <row r="84" spans="2:9" x14ac:dyDescent="0.2">
      <c r="B84" s="30">
        <f t="shared" si="62"/>
        <v>16</v>
      </c>
      <c r="C84" s="37">
        <f t="shared" si="62"/>
        <v>4</v>
      </c>
      <c r="D84" s="31">
        <f t="shared" si="62"/>
        <v>6</v>
      </c>
      <c r="E84" s="30" t="str">
        <f t="shared" si="63"/>
        <v>Double bogey</v>
      </c>
      <c r="H84" t="s">
        <v>12</v>
      </c>
      <c r="I84">
        <f>COUNTIF(E78:E86,"Other")</f>
        <v>2</v>
      </c>
    </row>
    <row r="85" spans="2:9" x14ac:dyDescent="0.2">
      <c r="B85" s="30">
        <f t="shared" si="62"/>
        <v>17</v>
      </c>
      <c r="C85" s="37">
        <f t="shared" si="62"/>
        <v>3</v>
      </c>
      <c r="D85" s="31">
        <f t="shared" si="62"/>
        <v>6</v>
      </c>
      <c r="E85" s="30" t="str">
        <f t="shared" si="63"/>
        <v>Other</v>
      </c>
    </row>
    <row r="86" spans="2:9" x14ac:dyDescent="0.2">
      <c r="B86" s="30">
        <f t="shared" si="62"/>
        <v>18</v>
      </c>
      <c r="C86" s="37">
        <f t="shared" si="62"/>
        <v>5</v>
      </c>
      <c r="D86" s="31">
        <f t="shared" si="62"/>
        <v>6</v>
      </c>
      <c r="E86" s="30" t="str">
        <f t="shared" si="63"/>
        <v>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4">T7</f>
        <v>1</v>
      </c>
      <c r="C89" s="30">
        <f t="shared" si="64"/>
        <v>4</v>
      </c>
      <c r="D89" s="31">
        <f t="shared" si="64"/>
        <v>4</v>
      </c>
      <c r="E89" s="30" t="str">
        <f t="shared" ref="E89:E97" si="65">IF(D89&lt;&gt;0,IF((D89-C89)=-1,"Birdie",IF((D89-C89)=-2,"Eagle",IF((D89-C89)=0,"Par",IF((D89-C89)=1,"bogey",IF((D89-C89)=2,"Double bogey","Other"))))),"  ")</f>
        <v>Par</v>
      </c>
      <c r="H89" s="32" t="s">
        <v>120</v>
      </c>
    </row>
    <row r="90" spans="2:9" x14ac:dyDescent="0.2">
      <c r="B90" s="30">
        <f t="shared" si="64"/>
        <v>2</v>
      </c>
      <c r="C90" s="30">
        <f t="shared" si="64"/>
        <v>4</v>
      </c>
      <c r="D90" s="31">
        <f t="shared" si="64"/>
        <v>7</v>
      </c>
      <c r="E90" s="30" t="str">
        <f t="shared" si="65"/>
        <v>Other</v>
      </c>
      <c r="H90" t="s">
        <v>121</v>
      </c>
      <c r="I90">
        <f>COUNTIF(E89:E97,"Eagle")</f>
        <v>0</v>
      </c>
    </row>
    <row r="91" spans="2:9" x14ac:dyDescent="0.2">
      <c r="B91" s="30">
        <f t="shared" si="64"/>
        <v>3</v>
      </c>
      <c r="C91" s="30">
        <f t="shared" si="64"/>
        <v>3</v>
      </c>
      <c r="D91" s="31">
        <f t="shared" si="64"/>
        <v>4</v>
      </c>
      <c r="E91" s="30" t="str">
        <f t="shared" si="65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64"/>
        <v>4</v>
      </c>
      <c r="C92" s="30">
        <f t="shared" si="64"/>
        <v>4</v>
      </c>
      <c r="D92" s="31">
        <f t="shared" si="64"/>
        <v>8</v>
      </c>
      <c r="E92" s="30" t="str">
        <f t="shared" si="65"/>
        <v>Other</v>
      </c>
      <c r="H92" t="s">
        <v>9</v>
      </c>
      <c r="I92">
        <f>COUNTIF(E89:E97,"Par")</f>
        <v>2</v>
      </c>
    </row>
    <row r="93" spans="2:9" x14ac:dyDescent="0.2">
      <c r="B93" s="30">
        <f t="shared" si="64"/>
        <v>5</v>
      </c>
      <c r="C93" s="30">
        <f t="shared" si="64"/>
        <v>5</v>
      </c>
      <c r="D93" s="31">
        <f t="shared" si="64"/>
        <v>6</v>
      </c>
      <c r="E93" s="30" t="str">
        <f t="shared" si="65"/>
        <v>bogey</v>
      </c>
      <c r="H93" t="s">
        <v>122</v>
      </c>
      <c r="I93">
        <f>COUNTIF(E89:E97,"bogey")</f>
        <v>3</v>
      </c>
    </row>
    <row r="94" spans="2:9" x14ac:dyDescent="0.2">
      <c r="B94" s="30">
        <f t="shared" si="64"/>
        <v>6</v>
      </c>
      <c r="C94" s="30">
        <f t="shared" si="64"/>
        <v>3</v>
      </c>
      <c r="D94" s="31">
        <f t="shared" si="64"/>
        <v>3</v>
      </c>
      <c r="E94" s="30" t="str">
        <f t="shared" si="65"/>
        <v>Par</v>
      </c>
      <c r="H94" t="s">
        <v>123</v>
      </c>
      <c r="I94">
        <f>COUNTIF(E89:E97,"Double bogey")</f>
        <v>1</v>
      </c>
    </row>
    <row r="95" spans="2:9" x14ac:dyDescent="0.2">
      <c r="B95" s="30">
        <f t="shared" si="64"/>
        <v>7</v>
      </c>
      <c r="C95" s="30">
        <f t="shared" si="64"/>
        <v>4</v>
      </c>
      <c r="D95" s="31">
        <f t="shared" si="64"/>
        <v>5</v>
      </c>
      <c r="E95" s="30" t="str">
        <f t="shared" si="65"/>
        <v>bogey</v>
      </c>
      <c r="H95" t="s">
        <v>12</v>
      </c>
      <c r="I95">
        <f>COUNTIF(E89:E97,"Other")</f>
        <v>3</v>
      </c>
    </row>
    <row r="96" spans="2:9" x14ac:dyDescent="0.2">
      <c r="B96" s="30">
        <f t="shared" si="64"/>
        <v>8</v>
      </c>
      <c r="C96" s="30">
        <f t="shared" si="64"/>
        <v>4</v>
      </c>
      <c r="D96" s="31">
        <f t="shared" si="64"/>
        <v>7</v>
      </c>
      <c r="E96" s="30" t="str">
        <f t="shared" si="65"/>
        <v>Other</v>
      </c>
    </row>
    <row r="97" spans="2:9" x14ac:dyDescent="0.2">
      <c r="B97" s="30">
        <f t="shared" si="64"/>
        <v>9</v>
      </c>
      <c r="C97" s="30">
        <f t="shared" si="64"/>
        <v>5</v>
      </c>
      <c r="D97" s="31">
        <f t="shared" si="64"/>
        <v>7</v>
      </c>
      <c r="E97" s="30" t="str">
        <f t="shared" si="65"/>
        <v>Double 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6">Z7</f>
        <v>10</v>
      </c>
      <c r="C100" s="30">
        <f t="shared" si="66"/>
        <v>4</v>
      </c>
      <c r="D100" s="31">
        <f t="shared" si="66"/>
        <v>7</v>
      </c>
      <c r="E100" s="30" t="str">
        <f t="shared" ref="E100:E108" si="67">IF(D100&lt;&gt;0,IF((D100-C100)=-1,"Birdie",IF((D100-C100)=-2,"Eagle",IF((D100-C100)=0,"Par",IF((D100-C100)=1,"bogey",IF((D100-C100)=2,"Double bogey","Other"))))),"  ")</f>
        <v>Other</v>
      </c>
      <c r="H100" s="32" t="s">
        <v>120</v>
      </c>
    </row>
    <row r="101" spans="2:9" x14ac:dyDescent="0.2">
      <c r="B101" s="30">
        <f t="shared" si="66"/>
        <v>11</v>
      </c>
      <c r="C101" s="30">
        <f t="shared" si="66"/>
        <v>4</v>
      </c>
      <c r="D101" s="31">
        <f t="shared" si="66"/>
        <v>5</v>
      </c>
      <c r="E101" s="30" t="str">
        <f t="shared" si="67"/>
        <v>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6"/>
        <v>12</v>
      </c>
      <c r="C102" s="30">
        <f t="shared" si="66"/>
        <v>4</v>
      </c>
      <c r="D102" s="31">
        <f t="shared" si="66"/>
        <v>7</v>
      </c>
      <c r="E102" s="30" t="str">
        <f t="shared" si="67"/>
        <v>Other</v>
      </c>
      <c r="H102" t="s">
        <v>8</v>
      </c>
      <c r="I102">
        <f>COUNTIF(E100:E108,"Birdie")</f>
        <v>0</v>
      </c>
    </row>
    <row r="103" spans="2:9" x14ac:dyDescent="0.2">
      <c r="B103" s="30">
        <f t="shared" si="66"/>
        <v>13</v>
      </c>
      <c r="C103" s="30">
        <f t="shared" si="66"/>
        <v>5</v>
      </c>
      <c r="D103" s="31">
        <f t="shared" si="66"/>
        <v>8</v>
      </c>
      <c r="E103" s="30" t="str">
        <f t="shared" si="67"/>
        <v>Other</v>
      </c>
      <c r="H103" t="s">
        <v>9</v>
      </c>
      <c r="I103">
        <f>COUNTIF(E100:E108,"Par")</f>
        <v>1</v>
      </c>
    </row>
    <row r="104" spans="2:9" x14ac:dyDescent="0.2">
      <c r="B104" s="30">
        <f t="shared" si="66"/>
        <v>14</v>
      </c>
      <c r="C104" s="30">
        <f t="shared" si="66"/>
        <v>3</v>
      </c>
      <c r="D104" s="31">
        <f t="shared" si="66"/>
        <v>5</v>
      </c>
      <c r="E104" s="30" t="str">
        <f t="shared" si="67"/>
        <v>Double bogey</v>
      </c>
      <c r="H104" t="s">
        <v>122</v>
      </c>
      <c r="I104">
        <f>COUNTIF(E100:E108,"bogey")</f>
        <v>2</v>
      </c>
    </row>
    <row r="105" spans="2:9" x14ac:dyDescent="0.2">
      <c r="B105" s="30">
        <f t="shared" si="66"/>
        <v>15</v>
      </c>
      <c r="C105" s="30">
        <f t="shared" si="66"/>
        <v>4</v>
      </c>
      <c r="D105" s="31">
        <f t="shared" si="66"/>
        <v>5</v>
      </c>
      <c r="E105" s="30" t="str">
        <f t="shared" si="67"/>
        <v>bogey</v>
      </c>
      <c r="H105" t="s">
        <v>123</v>
      </c>
      <c r="I105">
        <f>COUNTIF(E100:E108,"Double bogey")</f>
        <v>3</v>
      </c>
    </row>
    <row r="106" spans="2:9" x14ac:dyDescent="0.2">
      <c r="B106" s="30">
        <f t="shared" si="66"/>
        <v>16</v>
      </c>
      <c r="C106" s="30">
        <f t="shared" si="66"/>
        <v>4</v>
      </c>
      <c r="D106" s="31">
        <f t="shared" si="66"/>
        <v>6</v>
      </c>
      <c r="E106" s="30" t="str">
        <f t="shared" si="67"/>
        <v>Double bogey</v>
      </c>
      <c r="H106" t="s">
        <v>12</v>
      </c>
      <c r="I106">
        <f>COUNTIF(E100:E108,"Other")</f>
        <v>3</v>
      </c>
    </row>
    <row r="107" spans="2:9" x14ac:dyDescent="0.2">
      <c r="B107" s="30">
        <f t="shared" si="66"/>
        <v>17</v>
      </c>
      <c r="C107" s="30">
        <f t="shared" si="66"/>
        <v>3</v>
      </c>
      <c r="D107" s="31">
        <f t="shared" si="66"/>
        <v>3</v>
      </c>
      <c r="E107" s="30" t="str">
        <f t="shared" si="67"/>
        <v>Par</v>
      </c>
    </row>
    <row r="108" spans="2:9" x14ac:dyDescent="0.2">
      <c r="B108" s="30">
        <f t="shared" si="66"/>
        <v>18</v>
      </c>
      <c r="C108" s="30">
        <f t="shared" si="66"/>
        <v>5</v>
      </c>
      <c r="D108" s="31">
        <f t="shared" si="66"/>
        <v>7</v>
      </c>
      <c r="E108" s="30" t="str">
        <f t="shared" si="67"/>
        <v>Double bogey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8">AF7</f>
        <v>1</v>
      </c>
      <c r="C111" s="30">
        <f t="shared" si="68"/>
        <v>4</v>
      </c>
      <c r="D111" s="31">
        <f t="shared" si="68"/>
        <v>5</v>
      </c>
      <c r="E111" s="30" t="str">
        <f t="shared" ref="E111:E119" si="69">IF(D111&lt;&gt;0,IF((D111-C111)=-1,"Birdie",IF((D111-C111)=-2,"Eagle",IF((D111-C111)=0,"Par",IF((D111-C111)=1,"bogey",IF((D111-C111)=2,"Double bogey","Other"))))),"  ")</f>
        <v>bogey</v>
      </c>
      <c r="H111" s="32" t="s">
        <v>120</v>
      </c>
    </row>
    <row r="112" spans="2:9" x14ac:dyDescent="0.2">
      <c r="B112" s="30">
        <f t="shared" si="68"/>
        <v>2</v>
      </c>
      <c r="C112" s="30">
        <f t="shared" si="68"/>
        <v>4</v>
      </c>
      <c r="D112" s="31">
        <f t="shared" si="68"/>
        <v>5</v>
      </c>
      <c r="E112" s="30" t="str">
        <f t="shared" si="69"/>
        <v>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8"/>
        <v>3</v>
      </c>
      <c r="C113" s="30">
        <f t="shared" si="68"/>
        <v>3</v>
      </c>
      <c r="D113" s="31">
        <f t="shared" si="68"/>
        <v>4</v>
      </c>
      <c r="E113" s="30" t="str">
        <f t="shared" si="69"/>
        <v>bogey</v>
      </c>
      <c r="H113" t="s">
        <v>8</v>
      </c>
      <c r="I113">
        <f>COUNTIF(E111:E119,"Birdie")</f>
        <v>1</v>
      </c>
    </row>
    <row r="114" spans="2:9" x14ac:dyDescent="0.2">
      <c r="B114" s="30">
        <f t="shared" si="68"/>
        <v>4</v>
      </c>
      <c r="C114" s="30">
        <f t="shared" si="68"/>
        <v>4</v>
      </c>
      <c r="D114" s="31">
        <f t="shared" si="68"/>
        <v>6</v>
      </c>
      <c r="E114" s="30" t="str">
        <f t="shared" si="69"/>
        <v>Double bogey</v>
      </c>
      <c r="H114" t="s">
        <v>9</v>
      </c>
      <c r="I114">
        <f>COUNTIF(E111:E119,"Par")</f>
        <v>0</v>
      </c>
    </row>
    <row r="115" spans="2:9" x14ac:dyDescent="0.2">
      <c r="B115" s="30">
        <f t="shared" si="68"/>
        <v>5</v>
      </c>
      <c r="C115" s="30">
        <f t="shared" si="68"/>
        <v>5</v>
      </c>
      <c r="D115" s="31">
        <f t="shared" si="68"/>
        <v>4</v>
      </c>
      <c r="E115" s="30" t="str">
        <f t="shared" si="69"/>
        <v>Birdie</v>
      </c>
      <c r="H115" t="s">
        <v>122</v>
      </c>
      <c r="I115">
        <f>COUNTIF(E111:E119,"bogey")</f>
        <v>5</v>
      </c>
    </row>
    <row r="116" spans="2:9" x14ac:dyDescent="0.2">
      <c r="B116" s="30">
        <f t="shared" si="68"/>
        <v>6</v>
      </c>
      <c r="C116" s="30">
        <f t="shared" si="68"/>
        <v>3</v>
      </c>
      <c r="D116" s="31">
        <f t="shared" si="68"/>
        <v>6</v>
      </c>
      <c r="E116" s="30" t="str">
        <f t="shared" si="69"/>
        <v>Other</v>
      </c>
      <c r="H116" t="s">
        <v>123</v>
      </c>
      <c r="I116">
        <f>COUNTIF(E111:E119,"Double bogey")</f>
        <v>2</v>
      </c>
    </row>
    <row r="117" spans="2:9" x14ac:dyDescent="0.2">
      <c r="B117" s="30">
        <f t="shared" si="68"/>
        <v>7</v>
      </c>
      <c r="C117" s="30">
        <f t="shared" si="68"/>
        <v>4</v>
      </c>
      <c r="D117" s="31">
        <f t="shared" si="68"/>
        <v>6</v>
      </c>
      <c r="E117" s="30" t="str">
        <f t="shared" si="69"/>
        <v>Double bogey</v>
      </c>
      <c r="H117" t="s">
        <v>12</v>
      </c>
      <c r="I117">
        <f>COUNTIF(E111:E119,"Other")</f>
        <v>1</v>
      </c>
    </row>
    <row r="118" spans="2:9" x14ac:dyDescent="0.2">
      <c r="B118" s="30">
        <f t="shared" si="68"/>
        <v>8</v>
      </c>
      <c r="C118" s="30">
        <f t="shared" si="68"/>
        <v>4</v>
      </c>
      <c r="D118" s="31">
        <f t="shared" si="68"/>
        <v>5</v>
      </c>
      <c r="E118" s="30" t="str">
        <f t="shared" si="69"/>
        <v>bogey</v>
      </c>
    </row>
    <row r="119" spans="2:9" x14ac:dyDescent="0.2">
      <c r="B119" s="30">
        <f t="shared" si="68"/>
        <v>9</v>
      </c>
      <c r="C119" s="30">
        <f t="shared" si="68"/>
        <v>5</v>
      </c>
      <c r="D119" s="31">
        <f t="shared" si="68"/>
        <v>6</v>
      </c>
      <c r="E119" s="30" t="str">
        <f t="shared" si="69"/>
        <v>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70">AL7</f>
        <v>10</v>
      </c>
      <c r="C122" s="30">
        <f t="shared" si="70"/>
        <v>4</v>
      </c>
      <c r="D122" s="31">
        <f t="shared" si="70"/>
        <v>5</v>
      </c>
      <c r="E122" s="30" t="str">
        <f t="shared" ref="E122:E130" si="71">IF(D122&lt;&gt;0,IF((D122-C122)=-1,"Birdie",IF((D122-C122)=-2,"Eagle",IF((D122-C122)=0,"Par",IF((D122-C122)=1,"bogey",IF((D122-C122)=2,"Double bogey","Other"))))),"  ")</f>
        <v>bogey</v>
      </c>
      <c r="H122" s="32" t="s">
        <v>120</v>
      </c>
    </row>
    <row r="123" spans="2:9" x14ac:dyDescent="0.2">
      <c r="B123" s="30">
        <f t="shared" si="70"/>
        <v>11</v>
      </c>
      <c r="C123" s="30">
        <f t="shared" si="70"/>
        <v>4</v>
      </c>
      <c r="D123" s="31">
        <f t="shared" si="70"/>
        <v>5</v>
      </c>
      <c r="E123" s="30" t="str">
        <f t="shared" si="71"/>
        <v>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70"/>
        <v>12</v>
      </c>
      <c r="C124" s="30">
        <f t="shared" si="70"/>
        <v>4</v>
      </c>
      <c r="D124" s="31">
        <f t="shared" si="70"/>
        <v>6</v>
      </c>
      <c r="E124" s="30" t="str">
        <f t="shared" si="71"/>
        <v>Double bogey</v>
      </c>
      <c r="H124" t="s">
        <v>8</v>
      </c>
      <c r="I124">
        <f>COUNTIF(E122:E130,"Birdie")</f>
        <v>0</v>
      </c>
    </row>
    <row r="125" spans="2:9" x14ac:dyDescent="0.2">
      <c r="B125" s="30">
        <f t="shared" si="70"/>
        <v>13</v>
      </c>
      <c r="C125" s="30">
        <f t="shared" si="70"/>
        <v>5</v>
      </c>
      <c r="D125" s="31">
        <f t="shared" si="70"/>
        <v>9</v>
      </c>
      <c r="E125" s="30" t="str">
        <f t="shared" si="71"/>
        <v>Other</v>
      </c>
      <c r="H125" t="s">
        <v>9</v>
      </c>
      <c r="I125">
        <f>COUNTIF(E122:E130,"Par")</f>
        <v>0</v>
      </c>
    </row>
    <row r="126" spans="2:9" x14ac:dyDescent="0.2">
      <c r="B126" s="30">
        <f t="shared" si="70"/>
        <v>14</v>
      </c>
      <c r="C126" s="30">
        <f t="shared" si="70"/>
        <v>3</v>
      </c>
      <c r="D126" s="31">
        <f t="shared" si="70"/>
        <v>6</v>
      </c>
      <c r="E126" s="30" t="str">
        <f t="shared" si="71"/>
        <v>Other</v>
      </c>
      <c r="H126" t="s">
        <v>122</v>
      </c>
      <c r="I126">
        <f>COUNTIF(E122:E130,"bogey")</f>
        <v>4</v>
      </c>
    </row>
    <row r="127" spans="2:9" x14ac:dyDescent="0.2">
      <c r="B127" s="30">
        <f t="shared" si="70"/>
        <v>15</v>
      </c>
      <c r="C127" s="30">
        <f t="shared" si="70"/>
        <v>4</v>
      </c>
      <c r="D127" s="31">
        <f t="shared" si="70"/>
        <v>6</v>
      </c>
      <c r="E127" s="30" t="str">
        <f t="shared" si="71"/>
        <v>Double bogey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70"/>
        <v>16</v>
      </c>
      <c r="C128" s="30">
        <f t="shared" si="70"/>
        <v>4</v>
      </c>
      <c r="D128" s="31">
        <f t="shared" si="70"/>
        <v>5</v>
      </c>
      <c r="E128" s="30" t="str">
        <f t="shared" si="71"/>
        <v>bogey</v>
      </c>
      <c r="H128" t="s">
        <v>12</v>
      </c>
      <c r="I128">
        <f>COUNTIF(E122:E130,"Other")</f>
        <v>2</v>
      </c>
    </row>
    <row r="129" spans="2:9" x14ac:dyDescent="0.2">
      <c r="B129" s="30">
        <f t="shared" si="70"/>
        <v>17</v>
      </c>
      <c r="C129" s="30">
        <f t="shared" si="70"/>
        <v>3</v>
      </c>
      <c r="D129" s="31">
        <f t="shared" si="70"/>
        <v>5</v>
      </c>
      <c r="E129" s="30" t="str">
        <f t="shared" si="71"/>
        <v>Double bogey</v>
      </c>
    </row>
    <row r="130" spans="2:9" x14ac:dyDescent="0.2">
      <c r="B130" s="30">
        <f t="shared" si="70"/>
        <v>18</v>
      </c>
      <c r="C130" s="30">
        <f t="shared" si="70"/>
        <v>5</v>
      </c>
      <c r="D130" s="31">
        <f t="shared" si="70"/>
        <v>6</v>
      </c>
      <c r="E130" s="30" t="str">
        <f t="shared" si="71"/>
        <v>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2">AR7</f>
        <v>1</v>
      </c>
      <c r="C133" s="30">
        <f t="shared" si="72"/>
        <v>4</v>
      </c>
      <c r="D133" s="31">
        <f t="shared" si="72"/>
        <v>6</v>
      </c>
      <c r="E133" s="30" t="str">
        <f t="shared" ref="E133:E141" si="73">IF(D133&lt;&gt;0,IF((D133-C133)=-1,"Birdie",IF((D133-C133)=-2,"Eagle",IF((D133-C133)=0,"Par",IF((D133-C133)=1,"bogey",IF((D133-C133)=2,"Double bogey","Other"))))),"  ")</f>
        <v>Double bogey</v>
      </c>
      <c r="H133" s="32" t="s">
        <v>120</v>
      </c>
    </row>
    <row r="134" spans="2:9" x14ac:dyDescent="0.2">
      <c r="B134" s="30">
        <f t="shared" si="72"/>
        <v>2</v>
      </c>
      <c r="C134" s="30">
        <f t="shared" si="72"/>
        <v>4</v>
      </c>
      <c r="D134" s="31">
        <f t="shared" si="72"/>
        <v>5</v>
      </c>
      <c r="E134" s="30" t="str">
        <f t="shared" si="73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2"/>
        <v>3</v>
      </c>
      <c r="C135" s="30">
        <f t="shared" si="72"/>
        <v>3</v>
      </c>
      <c r="D135" s="31">
        <f t="shared" si="72"/>
        <v>4</v>
      </c>
      <c r="E135" s="30" t="str">
        <f t="shared" si="73"/>
        <v>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2"/>
        <v>4</v>
      </c>
      <c r="C136" s="30">
        <f t="shared" si="72"/>
        <v>4</v>
      </c>
      <c r="D136" s="31">
        <f t="shared" si="72"/>
        <v>4</v>
      </c>
      <c r="E136" s="30" t="str">
        <f t="shared" si="73"/>
        <v>Par</v>
      </c>
      <c r="H136" t="s">
        <v>9</v>
      </c>
      <c r="I136">
        <f>COUNTIF(E133:E141,"Par")</f>
        <v>1</v>
      </c>
    </row>
    <row r="137" spans="2:9" x14ac:dyDescent="0.2">
      <c r="B137" s="30">
        <f t="shared" si="72"/>
        <v>5</v>
      </c>
      <c r="C137" s="30">
        <f t="shared" si="72"/>
        <v>5</v>
      </c>
      <c r="D137" s="31">
        <f t="shared" si="72"/>
        <v>7</v>
      </c>
      <c r="E137" s="30" t="str">
        <f t="shared" si="73"/>
        <v>Double bogey</v>
      </c>
      <c r="H137" t="s">
        <v>122</v>
      </c>
      <c r="I137">
        <f>COUNTIF(E133:E141,"bogey")</f>
        <v>4</v>
      </c>
    </row>
    <row r="138" spans="2:9" x14ac:dyDescent="0.2">
      <c r="B138" s="30">
        <f t="shared" si="72"/>
        <v>6</v>
      </c>
      <c r="C138" s="30">
        <f t="shared" si="72"/>
        <v>3</v>
      </c>
      <c r="D138" s="31">
        <f t="shared" si="72"/>
        <v>4</v>
      </c>
      <c r="E138" s="30" t="str">
        <f t="shared" si="73"/>
        <v>bogey</v>
      </c>
      <c r="H138" t="s">
        <v>123</v>
      </c>
      <c r="I138">
        <f>COUNTIF(E133:E141,"Double bogey")</f>
        <v>4</v>
      </c>
    </row>
    <row r="139" spans="2:9" x14ac:dyDescent="0.2">
      <c r="B139" s="30">
        <f t="shared" si="72"/>
        <v>7</v>
      </c>
      <c r="C139" s="30">
        <f t="shared" si="72"/>
        <v>4</v>
      </c>
      <c r="D139" s="31">
        <f t="shared" si="72"/>
        <v>6</v>
      </c>
      <c r="E139" s="30" t="str">
        <f t="shared" si="73"/>
        <v>Double bogey</v>
      </c>
      <c r="H139" t="s">
        <v>12</v>
      </c>
      <c r="I139">
        <f>COUNTIF(E133:E141,"Other")</f>
        <v>0</v>
      </c>
    </row>
    <row r="140" spans="2:9" x14ac:dyDescent="0.2">
      <c r="B140" s="30">
        <f t="shared" si="72"/>
        <v>8</v>
      </c>
      <c r="C140" s="30">
        <f t="shared" si="72"/>
        <v>4</v>
      </c>
      <c r="D140" s="31">
        <f t="shared" si="72"/>
        <v>5</v>
      </c>
      <c r="E140" s="30" t="str">
        <f t="shared" si="73"/>
        <v>bogey</v>
      </c>
    </row>
    <row r="141" spans="2:9" x14ac:dyDescent="0.2">
      <c r="B141" s="30">
        <f t="shared" si="72"/>
        <v>9</v>
      </c>
      <c r="C141" s="30">
        <f t="shared" si="72"/>
        <v>5</v>
      </c>
      <c r="D141" s="31">
        <f t="shared" si="72"/>
        <v>7</v>
      </c>
      <c r="E141" s="30" t="str">
        <f t="shared" si="73"/>
        <v>Double 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4">AX7</f>
        <v>10</v>
      </c>
      <c r="C144" s="30">
        <f t="shared" si="74"/>
        <v>4</v>
      </c>
      <c r="D144" s="31">
        <f t="shared" si="74"/>
        <v>6</v>
      </c>
      <c r="E144" s="30" t="str">
        <f t="shared" ref="E144:E152" si="75">IF(D144&lt;&gt;0,IF((D144-C144)=-1,"Birdie",IF((D144-C144)=-2,"Eagle",IF((D144-C144)=0,"Par",IF((D144-C144)=1,"bogey",IF((D144-C144)=2,"Double bogey","Other"))))),"  ")</f>
        <v>Double bogey</v>
      </c>
      <c r="H144" s="32" t="s">
        <v>120</v>
      </c>
    </row>
    <row r="145" spans="2:9" x14ac:dyDescent="0.2">
      <c r="B145" s="30">
        <f t="shared" si="74"/>
        <v>11</v>
      </c>
      <c r="C145" s="30">
        <f t="shared" si="74"/>
        <v>4</v>
      </c>
      <c r="D145" s="31">
        <f t="shared" si="74"/>
        <v>7</v>
      </c>
      <c r="E145" s="30" t="str">
        <f t="shared" si="75"/>
        <v>Other</v>
      </c>
      <c r="H145" t="s">
        <v>121</v>
      </c>
      <c r="I145">
        <f>COUNTIF(E144:E152,"Eagle")</f>
        <v>0</v>
      </c>
    </row>
    <row r="146" spans="2:9" x14ac:dyDescent="0.2">
      <c r="B146" s="30">
        <f t="shared" si="74"/>
        <v>12</v>
      </c>
      <c r="C146" s="30">
        <f t="shared" si="74"/>
        <v>4</v>
      </c>
      <c r="D146" s="31">
        <f t="shared" si="74"/>
        <v>6</v>
      </c>
      <c r="E146" s="30" t="str">
        <f t="shared" si="75"/>
        <v>Double 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4"/>
        <v>13</v>
      </c>
      <c r="C147" s="30">
        <f t="shared" si="74"/>
        <v>5</v>
      </c>
      <c r="D147" s="31">
        <f t="shared" si="74"/>
        <v>7</v>
      </c>
      <c r="E147" s="30" t="str">
        <f t="shared" si="75"/>
        <v>Double bogey</v>
      </c>
      <c r="H147" t="s">
        <v>9</v>
      </c>
      <c r="I147">
        <f>COUNTIF(E144:E152,"Par")</f>
        <v>1</v>
      </c>
    </row>
    <row r="148" spans="2:9" x14ac:dyDescent="0.2">
      <c r="B148" s="30">
        <f t="shared" si="74"/>
        <v>14</v>
      </c>
      <c r="C148" s="30">
        <f t="shared" si="74"/>
        <v>3</v>
      </c>
      <c r="D148" s="31">
        <f t="shared" si="74"/>
        <v>5</v>
      </c>
      <c r="E148" s="30" t="str">
        <f t="shared" si="75"/>
        <v>Double bogey</v>
      </c>
      <c r="H148" t="s">
        <v>122</v>
      </c>
      <c r="I148">
        <f>COUNTIF(E144:E152,"bogey")</f>
        <v>0</v>
      </c>
    </row>
    <row r="149" spans="2:9" x14ac:dyDescent="0.2">
      <c r="B149" s="30">
        <f t="shared" si="74"/>
        <v>15</v>
      </c>
      <c r="C149" s="30">
        <f t="shared" si="74"/>
        <v>4</v>
      </c>
      <c r="D149" s="31">
        <f t="shared" si="74"/>
        <v>4</v>
      </c>
      <c r="E149" s="30" t="str">
        <f t="shared" si="75"/>
        <v>Par</v>
      </c>
      <c r="H149" t="s">
        <v>123</v>
      </c>
      <c r="I149">
        <f>COUNTIF(E144:E152,"Double bogey")</f>
        <v>7</v>
      </c>
    </row>
    <row r="150" spans="2:9" x14ac:dyDescent="0.2">
      <c r="B150" s="30">
        <f t="shared" si="74"/>
        <v>16</v>
      </c>
      <c r="C150" s="30">
        <f t="shared" si="74"/>
        <v>4</v>
      </c>
      <c r="D150" s="31">
        <f t="shared" si="74"/>
        <v>6</v>
      </c>
      <c r="E150" s="30" t="str">
        <f t="shared" si="75"/>
        <v>Double bogey</v>
      </c>
      <c r="H150" t="s">
        <v>12</v>
      </c>
      <c r="I150">
        <f>COUNTIF(E144:E152,"Other")</f>
        <v>1</v>
      </c>
    </row>
    <row r="151" spans="2:9" x14ac:dyDescent="0.2">
      <c r="B151" s="30">
        <f t="shared" si="74"/>
        <v>17</v>
      </c>
      <c r="C151" s="30">
        <f t="shared" si="74"/>
        <v>3</v>
      </c>
      <c r="D151" s="31">
        <f t="shared" si="74"/>
        <v>5</v>
      </c>
      <c r="E151" s="30" t="str">
        <f t="shared" si="75"/>
        <v>Double bogey</v>
      </c>
    </row>
    <row r="152" spans="2:9" x14ac:dyDescent="0.2">
      <c r="B152" s="30">
        <f t="shared" si="74"/>
        <v>18</v>
      </c>
      <c r="C152" s="30">
        <f t="shared" si="74"/>
        <v>5</v>
      </c>
      <c r="D152" s="31">
        <f t="shared" si="74"/>
        <v>7</v>
      </c>
      <c r="E152" s="30" t="str">
        <f t="shared" si="75"/>
        <v>Double 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6">BD7</f>
        <v>1</v>
      </c>
      <c r="C155" s="30">
        <f t="shared" si="76"/>
        <v>4</v>
      </c>
      <c r="D155" s="31">
        <f t="shared" si="76"/>
        <v>6</v>
      </c>
      <c r="E155" s="30" t="str">
        <f t="shared" ref="E155:E163" si="77">IF(D155&lt;&gt;0,IF((D155-C155)=-1,"Birdie",IF((D155-C155)=-2,"Eagle",IF((D155-C155)=0,"Par",IF((D155-C155)=1,"bogey",IF((D155-C155)=2,"Double bogey","Other"))))),"  ")</f>
        <v>Double bogey</v>
      </c>
      <c r="H155" s="32" t="s">
        <v>120</v>
      </c>
    </row>
    <row r="156" spans="2:9" x14ac:dyDescent="0.2">
      <c r="B156" s="30">
        <f t="shared" si="76"/>
        <v>2</v>
      </c>
      <c r="C156" s="30">
        <f t="shared" si="76"/>
        <v>4</v>
      </c>
      <c r="D156" s="31">
        <f t="shared" si="76"/>
        <v>7</v>
      </c>
      <c r="E156" s="30" t="str">
        <f t="shared" si="77"/>
        <v>Other</v>
      </c>
      <c r="H156" t="s">
        <v>121</v>
      </c>
      <c r="I156">
        <f>COUNTIF(E155:E163,"Eagle")</f>
        <v>0</v>
      </c>
    </row>
    <row r="157" spans="2:9" x14ac:dyDescent="0.2">
      <c r="B157" s="30">
        <f t="shared" si="76"/>
        <v>3</v>
      </c>
      <c r="C157" s="30">
        <f t="shared" si="76"/>
        <v>3</v>
      </c>
      <c r="D157" s="31">
        <f t="shared" si="76"/>
        <v>4</v>
      </c>
      <c r="E157" s="30" t="str">
        <f t="shared" si="77"/>
        <v>bogey</v>
      </c>
      <c r="H157" t="s">
        <v>8</v>
      </c>
      <c r="I157">
        <f>COUNTIF(E155:E163,"Birdie")</f>
        <v>0</v>
      </c>
    </row>
    <row r="158" spans="2:9" x14ac:dyDescent="0.2">
      <c r="B158" s="30">
        <f t="shared" si="76"/>
        <v>4</v>
      </c>
      <c r="C158" s="30">
        <f t="shared" si="76"/>
        <v>4</v>
      </c>
      <c r="D158" s="31">
        <f t="shared" si="76"/>
        <v>5</v>
      </c>
      <c r="E158" s="30" t="str">
        <f t="shared" si="77"/>
        <v>bogey</v>
      </c>
      <c r="H158" t="s">
        <v>9</v>
      </c>
      <c r="I158">
        <f>COUNTIF(E155:E163,"Par")</f>
        <v>1</v>
      </c>
    </row>
    <row r="159" spans="2:9" x14ac:dyDescent="0.2">
      <c r="B159" s="30">
        <f t="shared" si="76"/>
        <v>5</v>
      </c>
      <c r="C159" s="30">
        <f t="shared" si="76"/>
        <v>5</v>
      </c>
      <c r="D159" s="31">
        <f t="shared" si="76"/>
        <v>8</v>
      </c>
      <c r="E159" s="30" t="str">
        <f t="shared" si="77"/>
        <v>Other</v>
      </c>
      <c r="H159" t="s">
        <v>122</v>
      </c>
      <c r="I159">
        <f>COUNTIF(E155:E163,"bogey")</f>
        <v>4</v>
      </c>
    </row>
    <row r="160" spans="2:9" x14ac:dyDescent="0.2">
      <c r="B160" s="30">
        <f t="shared" si="76"/>
        <v>6</v>
      </c>
      <c r="C160" s="30">
        <f t="shared" si="76"/>
        <v>3</v>
      </c>
      <c r="D160" s="31">
        <f t="shared" si="76"/>
        <v>4</v>
      </c>
      <c r="E160" s="30" t="str">
        <f t="shared" si="77"/>
        <v>bogey</v>
      </c>
      <c r="H160" t="s">
        <v>123</v>
      </c>
      <c r="I160">
        <f>COUNTIF(E155:E163,"Double bogey")</f>
        <v>1</v>
      </c>
    </row>
    <row r="161" spans="2:9" x14ac:dyDescent="0.2">
      <c r="B161" s="30">
        <f t="shared" si="76"/>
        <v>7</v>
      </c>
      <c r="C161" s="30">
        <f t="shared" si="76"/>
        <v>4</v>
      </c>
      <c r="D161" s="31">
        <f t="shared" si="76"/>
        <v>5</v>
      </c>
      <c r="E161" s="30" t="str">
        <f t="shared" si="77"/>
        <v>bogey</v>
      </c>
      <c r="H161" t="s">
        <v>12</v>
      </c>
      <c r="I161">
        <f>COUNTIF(E155:E163,"Other")</f>
        <v>3</v>
      </c>
    </row>
    <row r="162" spans="2:9" x14ac:dyDescent="0.2">
      <c r="B162" s="30">
        <f t="shared" si="76"/>
        <v>8</v>
      </c>
      <c r="C162" s="30">
        <f t="shared" si="76"/>
        <v>4</v>
      </c>
      <c r="D162" s="31">
        <f t="shared" si="76"/>
        <v>7</v>
      </c>
      <c r="E162" s="30" t="str">
        <f t="shared" si="77"/>
        <v>Other</v>
      </c>
    </row>
    <row r="163" spans="2:9" x14ac:dyDescent="0.2">
      <c r="B163" s="30">
        <f t="shared" si="76"/>
        <v>9</v>
      </c>
      <c r="C163" s="30">
        <f t="shared" si="76"/>
        <v>5</v>
      </c>
      <c r="D163" s="31">
        <f t="shared" si="76"/>
        <v>5</v>
      </c>
      <c r="E163" s="30" t="str">
        <f t="shared" si="77"/>
        <v>Par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8">BJ7</f>
        <v>10</v>
      </c>
      <c r="C166" s="30">
        <f t="shared" si="78"/>
        <v>4</v>
      </c>
      <c r="D166" s="31">
        <f t="shared" si="78"/>
        <v>7</v>
      </c>
      <c r="E166" s="30" t="str">
        <f t="shared" ref="E166:E174" si="79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8"/>
        <v>11</v>
      </c>
      <c r="C167" s="30">
        <f t="shared" si="78"/>
        <v>4</v>
      </c>
      <c r="D167" s="31">
        <f t="shared" si="78"/>
        <v>7</v>
      </c>
      <c r="E167" s="30" t="str">
        <f t="shared" si="79"/>
        <v>Other</v>
      </c>
      <c r="H167" t="s">
        <v>121</v>
      </c>
      <c r="I167">
        <f>COUNTIF(E166:E174,"Eagle")</f>
        <v>0</v>
      </c>
    </row>
    <row r="168" spans="2:9" x14ac:dyDescent="0.2">
      <c r="B168" s="30">
        <f t="shared" si="78"/>
        <v>12</v>
      </c>
      <c r="C168" s="30">
        <f t="shared" si="78"/>
        <v>4</v>
      </c>
      <c r="D168" s="31">
        <f t="shared" si="78"/>
        <v>4</v>
      </c>
      <c r="E168" s="30" t="str">
        <f t="shared" si="79"/>
        <v>Par</v>
      </c>
      <c r="H168" t="s">
        <v>8</v>
      </c>
      <c r="I168">
        <f>COUNTIF(E166:E174,"Birdie")</f>
        <v>0</v>
      </c>
    </row>
    <row r="169" spans="2:9" x14ac:dyDescent="0.2">
      <c r="B169" s="30">
        <f t="shared" si="78"/>
        <v>13</v>
      </c>
      <c r="C169" s="30">
        <f t="shared" si="78"/>
        <v>5</v>
      </c>
      <c r="D169" s="31">
        <f t="shared" si="78"/>
        <v>7</v>
      </c>
      <c r="E169" s="30" t="str">
        <f t="shared" si="79"/>
        <v>Double bogey</v>
      </c>
      <c r="H169" t="s">
        <v>9</v>
      </c>
      <c r="I169">
        <f>COUNTIF(E166:E174,"Par")</f>
        <v>1</v>
      </c>
    </row>
    <row r="170" spans="2:9" x14ac:dyDescent="0.2">
      <c r="B170" s="30">
        <f t="shared" si="78"/>
        <v>14</v>
      </c>
      <c r="C170" s="30">
        <f t="shared" si="78"/>
        <v>3</v>
      </c>
      <c r="D170" s="31">
        <f t="shared" si="78"/>
        <v>4</v>
      </c>
      <c r="E170" s="30" t="str">
        <f t="shared" si="79"/>
        <v>bogey</v>
      </c>
      <c r="H170" t="s">
        <v>122</v>
      </c>
      <c r="I170">
        <f>COUNTIF(E166:E174,"bogey")</f>
        <v>2</v>
      </c>
    </row>
    <row r="171" spans="2:9" x14ac:dyDescent="0.2">
      <c r="B171" s="30">
        <f t="shared" si="78"/>
        <v>15</v>
      </c>
      <c r="C171" s="30">
        <f t="shared" si="78"/>
        <v>4</v>
      </c>
      <c r="D171" s="31">
        <f t="shared" si="78"/>
        <v>6</v>
      </c>
      <c r="E171" s="30" t="str">
        <f t="shared" si="79"/>
        <v>Double bogey</v>
      </c>
      <c r="H171" t="s">
        <v>123</v>
      </c>
      <c r="I171">
        <f>COUNTIF(E166:E174,"Double bogey")</f>
        <v>4</v>
      </c>
    </row>
    <row r="172" spans="2:9" x14ac:dyDescent="0.2">
      <c r="B172" s="30">
        <f t="shared" si="78"/>
        <v>16</v>
      </c>
      <c r="C172" s="30">
        <f t="shared" si="78"/>
        <v>4</v>
      </c>
      <c r="D172" s="31">
        <f t="shared" si="78"/>
        <v>6</v>
      </c>
      <c r="E172" s="30" t="str">
        <f t="shared" si="79"/>
        <v>Double bogey</v>
      </c>
      <c r="H172" t="s">
        <v>12</v>
      </c>
      <c r="I172">
        <f>COUNTIF(E166:E174,"Other")</f>
        <v>2</v>
      </c>
    </row>
    <row r="173" spans="2:9" x14ac:dyDescent="0.2">
      <c r="B173" s="30">
        <f t="shared" si="78"/>
        <v>17</v>
      </c>
      <c r="C173" s="30">
        <f t="shared" si="78"/>
        <v>3</v>
      </c>
      <c r="D173" s="31">
        <f t="shared" si="78"/>
        <v>4</v>
      </c>
      <c r="E173" s="30" t="str">
        <f t="shared" si="79"/>
        <v>bogey</v>
      </c>
    </row>
    <row r="174" spans="2:9" x14ac:dyDescent="0.2">
      <c r="B174" s="30">
        <f t="shared" si="78"/>
        <v>18</v>
      </c>
      <c r="C174" s="30">
        <f t="shared" si="78"/>
        <v>5</v>
      </c>
      <c r="D174" s="31">
        <f t="shared" si="78"/>
        <v>7</v>
      </c>
      <c r="E174" s="30" t="str">
        <f t="shared" si="79"/>
        <v>Double 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80">BP7</f>
        <v>1</v>
      </c>
      <c r="C177" s="30">
        <f t="shared" si="80"/>
        <v>4</v>
      </c>
      <c r="D177" s="31">
        <f t="shared" si="80"/>
        <v>4</v>
      </c>
      <c r="E177" s="30" t="str">
        <f t="shared" ref="E177:E185" si="81">IF(D177&lt;&gt;0,IF((D177-C177)=-1,"Birdie",IF((D177-C177)=-2,"Eagle",IF((D177-C177)=0,"Par",IF((D177-C177)=1,"bogey",IF((D177-C177)=2,"Double bogey","Other"))))),"  ")</f>
        <v>Par</v>
      </c>
      <c r="H177" s="32" t="s">
        <v>120</v>
      </c>
    </row>
    <row r="178" spans="2:9" x14ac:dyDescent="0.2">
      <c r="B178" s="30">
        <f t="shared" si="80"/>
        <v>2</v>
      </c>
      <c r="C178" s="30">
        <f t="shared" si="80"/>
        <v>4</v>
      </c>
      <c r="D178" s="31">
        <f t="shared" si="80"/>
        <v>5</v>
      </c>
      <c r="E178" s="30" t="str">
        <f t="shared" si="81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80"/>
        <v>3</v>
      </c>
      <c r="C179" s="30">
        <f t="shared" si="80"/>
        <v>3</v>
      </c>
      <c r="D179" s="31">
        <f t="shared" si="80"/>
        <v>4</v>
      </c>
      <c r="E179" s="30" t="str">
        <f t="shared" si="81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80"/>
        <v>4</v>
      </c>
      <c r="C180" s="30">
        <f t="shared" si="80"/>
        <v>4</v>
      </c>
      <c r="D180" s="31">
        <f t="shared" si="80"/>
        <v>6</v>
      </c>
      <c r="E180" s="30" t="str">
        <f t="shared" si="81"/>
        <v>Double bogey</v>
      </c>
      <c r="H180" t="s">
        <v>9</v>
      </c>
      <c r="I180">
        <f>COUNTIF(E177:E185,"Par")</f>
        <v>1</v>
      </c>
    </row>
    <row r="181" spans="2:9" x14ac:dyDescent="0.2">
      <c r="B181" s="30">
        <f t="shared" si="80"/>
        <v>5</v>
      </c>
      <c r="C181" s="30">
        <f t="shared" si="80"/>
        <v>5</v>
      </c>
      <c r="D181" s="31">
        <f t="shared" si="80"/>
        <v>6</v>
      </c>
      <c r="E181" s="30" t="str">
        <f t="shared" si="81"/>
        <v>bogey</v>
      </c>
      <c r="H181" t="s">
        <v>122</v>
      </c>
      <c r="I181">
        <f>COUNTIF(E177:E185,"bogey")</f>
        <v>5</v>
      </c>
    </row>
    <row r="182" spans="2:9" x14ac:dyDescent="0.2">
      <c r="B182" s="30">
        <f t="shared" si="80"/>
        <v>6</v>
      </c>
      <c r="C182" s="30">
        <f t="shared" si="80"/>
        <v>3</v>
      </c>
      <c r="D182" s="31">
        <f t="shared" si="80"/>
        <v>4</v>
      </c>
      <c r="E182" s="30" t="str">
        <f t="shared" si="81"/>
        <v>bogey</v>
      </c>
      <c r="H182" t="s">
        <v>123</v>
      </c>
      <c r="I182">
        <f>COUNTIF(E177:E185,"Double bogey")</f>
        <v>2</v>
      </c>
    </row>
    <row r="183" spans="2:9" x14ac:dyDescent="0.2">
      <c r="B183" s="30">
        <f t="shared" si="80"/>
        <v>7</v>
      </c>
      <c r="C183" s="30">
        <f t="shared" si="80"/>
        <v>4</v>
      </c>
      <c r="D183" s="31">
        <f t="shared" si="80"/>
        <v>7</v>
      </c>
      <c r="E183" s="30" t="str">
        <f t="shared" si="81"/>
        <v>Other</v>
      </c>
      <c r="H183" t="s">
        <v>12</v>
      </c>
      <c r="I183">
        <f>COUNTIF(E177:E185,"Other")</f>
        <v>1</v>
      </c>
    </row>
    <row r="184" spans="2:9" x14ac:dyDescent="0.2">
      <c r="B184" s="30">
        <f t="shared" si="80"/>
        <v>8</v>
      </c>
      <c r="C184" s="30">
        <f t="shared" si="80"/>
        <v>4</v>
      </c>
      <c r="D184" s="31">
        <f t="shared" si="80"/>
        <v>6</v>
      </c>
      <c r="E184" s="30" t="str">
        <f t="shared" si="81"/>
        <v>Double bogey</v>
      </c>
    </row>
    <row r="185" spans="2:9" x14ac:dyDescent="0.2">
      <c r="B185" s="30">
        <f t="shared" si="80"/>
        <v>9</v>
      </c>
      <c r="C185" s="30">
        <f t="shared" si="80"/>
        <v>5</v>
      </c>
      <c r="D185" s="31">
        <f t="shared" si="80"/>
        <v>6</v>
      </c>
      <c r="E185" s="30" t="str">
        <f t="shared" si="81"/>
        <v>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2">BV7</f>
        <v>1</v>
      </c>
      <c r="C188" s="30">
        <f t="shared" si="82"/>
        <v>4</v>
      </c>
      <c r="D188" s="31">
        <f t="shared" si="82"/>
        <v>5</v>
      </c>
      <c r="E188" s="30" t="str">
        <f t="shared" ref="E188:E196" si="83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2"/>
        <v>2</v>
      </c>
      <c r="C189" s="30">
        <f t="shared" si="82"/>
        <v>4</v>
      </c>
      <c r="D189" s="31">
        <f t="shared" si="82"/>
        <v>7</v>
      </c>
      <c r="E189" s="30" t="str">
        <f t="shared" si="83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2"/>
        <v>3</v>
      </c>
      <c r="C190" s="30">
        <f t="shared" si="82"/>
        <v>3</v>
      </c>
      <c r="D190" s="31">
        <f t="shared" si="82"/>
        <v>5</v>
      </c>
      <c r="E190" s="30" t="str">
        <f t="shared" si="83"/>
        <v>Double 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2"/>
        <v>4</v>
      </c>
      <c r="C191" s="30">
        <f t="shared" si="82"/>
        <v>4</v>
      </c>
      <c r="D191" s="31">
        <f t="shared" si="82"/>
        <v>6</v>
      </c>
      <c r="E191" s="30" t="str">
        <f t="shared" si="83"/>
        <v>Double bogey</v>
      </c>
      <c r="H191" t="s">
        <v>9</v>
      </c>
      <c r="I191">
        <f>COUNTIF(E188:E196,"Par")</f>
        <v>0</v>
      </c>
    </row>
    <row r="192" spans="2:9" x14ac:dyDescent="0.2">
      <c r="B192" s="30">
        <f t="shared" si="82"/>
        <v>5</v>
      </c>
      <c r="C192" s="30">
        <f t="shared" si="82"/>
        <v>5</v>
      </c>
      <c r="D192" s="31">
        <f t="shared" si="82"/>
        <v>6</v>
      </c>
      <c r="E192" s="30" t="str">
        <f t="shared" si="83"/>
        <v>bogey</v>
      </c>
      <c r="H192" t="s">
        <v>122</v>
      </c>
      <c r="I192">
        <f>COUNTIF(E188:E196,"bogey")</f>
        <v>2</v>
      </c>
    </row>
    <row r="193" spans="2:9" x14ac:dyDescent="0.2">
      <c r="B193" s="30">
        <f t="shared" si="82"/>
        <v>6</v>
      </c>
      <c r="C193" s="30">
        <f t="shared" si="82"/>
        <v>3</v>
      </c>
      <c r="D193" s="31">
        <f t="shared" si="82"/>
        <v>5</v>
      </c>
      <c r="E193" s="30" t="str">
        <f t="shared" si="83"/>
        <v>Double bogey</v>
      </c>
      <c r="H193" t="s">
        <v>123</v>
      </c>
      <c r="I193">
        <f>COUNTIF(E188:E196,"Double bogey")</f>
        <v>6</v>
      </c>
    </row>
    <row r="194" spans="2:9" x14ac:dyDescent="0.2">
      <c r="B194" s="30">
        <f t="shared" si="82"/>
        <v>7</v>
      </c>
      <c r="C194" s="30">
        <f t="shared" si="82"/>
        <v>4</v>
      </c>
      <c r="D194" s="31">
        <f t="shared" si="82"/>
        <v>6</v>
      </c>
      <c r="E194" s="30" t="str">
        <f t="shared" si="83"/>
        <v>Double bogey</v>
      </c>
      <c r="H194" t="s">
        <v>12</v>
      </c>
      <c r="I194">
        <f>COUNTIF(E188:E196,"Other")</f>
        <v>1</v>
      </c>
    </row>
    <row r="195" spans="2:9" x14ac:dyDescent="0.2">
      <c r="B195" s="30">
        <f t="shared" si="82"/>
        <v>8</v>
      </c>
      <c r="C195" s="30">
        <f t="shared" si="82"/>
        <v>4</v>
      </c>
      <c r="D195" s="31">
        <f t="shared" si="82"/>
        <v>6</v>
      </c>
      <c r="E195" s="30" t="str">
        <f t="shared" si="83"/>
        <v>Double bogey</v>
      </c>
    </row>
    <row r="196" spans="2:9" x14ac:dyDescent="0.2">
      <c r="B196" s="30">
        <f t="shared" si="82"/>
        <v>9</v>
      </c>
      <c r="C196" s="30">
        <f t="shared" si="82"/>
        <v>5</v>
      </c>
      <c r="D196" s="31">
        <f t="shared" si="82"/>
        <v>7</v>
      </c>
      <c r="E196" s="30" t="str">
        <f t="shared" si="83"/>
        <v>Double 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4">CB7</f>
        <v>10</v>
      </c>
      <c r="C199" s="30">
        <f t="shared" si="84"/>
        <v>4</v>
      </c>
      <c r="D199" s="31">
        <f t="shared" si="84"/>
        <v>7</v>
      </c>
      <c r="E199" s="30" t="str">
        <f t="shared" ref="E199:E207" si="85">IF(D199&lt;&gt;0,IF((D199-C199)=-1,"Birdie",IF((D199-C199)=-2,"Eagle",IF((D199-C199)=0,"Par",IF((D199-C199)=1,"bogey",IF((D199-C199)=2,"Double bogey","Other"))))),"  ")</f>
        <v>Other</v>
      </c>
      <c r="H199" s="32" t="s">
        <v>120</v>
      </c>
    </row>
    <row r="200" spans="2:9" x14ac:dyDescent="0.2">
      <c r="B200" s="30">
        <f t="shared" si="84"/>
        <v>11</v>
      </c>
      <c r="C200" s="30">
        <f t="shared" si="84"/>
        <v>4</v>
      </c>
      <c r="D200" s="31">
        <f t="shared" si="84"/>
        <v>6</v>
      </c>
      <c r="E200" s="30" t="str">
        <f t="shared" si="85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4"/>
        <v>12</v>
      </c>
      <c r="C201" s="30">
        <f t="shared" si="84"/>
        <v>4</v>
      </c>
      <c r="D201" s="31">
        <f t="shared" si="84"/>
        <v>4</v>
      </c>
      <c r="E201" s="30" t="str">
        <f t="shared" si="85"/>
        <v>Par</v>
      </c>
      <c r="H201" t="s">
        <v>8</v>
      </c>
      <c r="I201">
        <f>COUNTIF(E199:E207,"Birdie")</f>
        <v>0</v>
      </c>
    </row>
    <row r="202" spans="2:9" x14ac:dyDescent="0.2">
      <c r="B202" s="30">
        <f t="shared" si="84"/>
        <v>13</v>
      </c>
      <c r="C202" s="30">
        <f t="shared" si="84"/>
        <v>5</v>
      </c>
      <c r="D202" s="31">
        <f t="shared" si="84"/>
        <v>7</v>
      </c>
      <c r="E202" s="30" t="str">
        <f t="shared" si="85"/>
        <v>Double bogey</v>
      </c>
      <c r="H202" t="s">
        <v>9</v>
      </c>
      <c r="I202">
        <f>COUNTIF(E199:E207,"Par")</f>
        <v>1</v>
      </c>
    </row>
    <row r="203" spans="2:9" x14ac:dyDescent="0.2">
      <c r="B203" s="30">
        <f t="shared" si="84"/>
        <v>14</v>
      </c>
      <c r="C203" s="30">
        <f t="shared" si="84"/>
        <v>3</v>
      </c>
      <c r="D203" s="31">
        <f t="shared" si="84"/>
        <v>5</v>
      </c>
      <c r="E203" s="30" t="str">
        <f t="shared" si="85"/>
        <v>Double bogey</v>
      </c>
      <c r="H203" t="s">
        <v>122</v>
      </c>
      <c r="I203">
        <f>COUNTIF(E199:E207,"bogey")</f>
        <v>1</v>
      </c>
    </row>
    <row r="204" spans="2:9" x14ac:dyDescent="0.2">
      <c r="B204" s="30">
        <f t="shared" si="84"/>
        <v>15</v>
      </c>
      <c r="C204" s="30">
        <f t="shared" si="84"/>
        <v>4</v>
      </c>
      <c r="D204" s="31">
        <f t="shared" si="84"/>
        <v>7</v>
      </c>
      <c r="E204" s="30" t="str">
        <f t="shared" si="85"/>
        <v>Other</v>
      </c>
      <c r="H204" t="s">
        <v>123</v>
      </c>
      <c r="I204">
        <f>COUNTIF(E199:E207,"Double bogey")</f>
        <v>4</v>
      </c>
    </row>
    <row r="205" spans="2:9" x14ac:dyDescent="0.2">
      <c r="B205" s="30">
        <f t="shared" si="84"/>
        <v>16</v>
      </c>
      <c r="C205" s="30">
        <f t="shared" si="84"/>
        <v>4</v>
      </c>
      <c r="D205" s="31">
        <f t="shared" si="84"/>
        <v>5</v>
      </c>
      <c r="E205" s="30" t="str">
        <f t="shared" si="85"/>
        <v>bogey</v>
      </c>
      <c r="H205" t="s">
        <v>12</v>
      </c>
      <c r="I205">
        <f>COUNTIF(E199:E207,"Other")</f>
        <v>3</v>
      </c>
    </row>
    <row r="206" spans="2:9" x14ac:dyDescent="0.2">
      <c r="B206" s="30">
        <f t="shared" si="84"/>
        <v>17</v>
      </c>
      <c r="C206" s="30">
        <f t="shared" si="84"/>
        <v>3</v>
      </c>
      <c r="D206" s="31">
        <f t="shared" si="84"/>
        <v>5</v>
      </c>
      <c r="E206" s="30" t="str">
        <f t="shared" si="85"/>
        <v>Double bogey</v>
      </c>
    </row>
    <row r="207" spans="2:9" x14ac:dyDescent="0.2">
      <c r="B207" s="30">
        <f t="shared" si="84"/>
        <v>18</v>
      </c>
      <c r="C207" s="30">
        <f t="shared" si="84"/>
        <v>5</v>
      </c>
      <c r="D207" s="31">
        <f t="shared" si="84"/>
        <v>8</v>
      </c>
      <c r="E207" s="30" t="str">
        <f t="shared" si="85"/>
        <v>Other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6">CH7</f>
        <v>1</v>
      </c>
      <c r="C210" s="30">
        <f t="shared" si="86"/>
        <v>4</v>
      </c>
      <c r="D210" s="31">
        <f t="shared" si="86"/>
        <v>6</v>
      </c>
      <c r="E210" s="30" t="str">
        <f t="shared" ref="E210:E218" si="87">IF(D210&lt;&gt;0,IF((D210-C210)=-1,"Birdie",IF((D210-C210)=-2,"Eagle",IF((D210-C210)=0,"Par",IF((D210-C210)=1,"bogey",IF((D210-C210)=2,"Double bogey","Other"))))),"  ")</f>
        <v>Double bogey</v>
      </c>
      <c r="H210" s="32" t="s">
        <v>120</v>
      </c>
    </row>
    <row r="211" spans="2:9" x14ac:dyDescent="0.2">
      <c r="B211" s="30">
        <f t="shared" si="86"/>
        <v>2</v>
      </c>
      <c r="C211" s="30">
        <f t="shared" si="86"/>
        <v>4</v>
      </c>
      <c r="D211" s="31">
        <f t="shared" si="86"/>
        <v>4</v>
      </c>
      <c r="E211" s="30" t="str">
        <f t="shared" si="87"/>
        <v>Par</v>
      </c>
      <c r="H211" t="s">
        <v>121</v>
      </c>
      <c r="I211">
        <f>COUNTIF(E210:E218,"Eagle")</f>
        <v>0</v>
      </c>
    </row>
    <row r="212" spans="2:9" x14ac:dyDescent="0.2">
      <c r="B212" s="30">
        <f t="shared" si="86"/>
        <v>3</v>
      </c>
      <c r="C212" s="30">
        <f t="shared" si="86"/>
        <v>3</v>
      </c>
      <c r="D212" s="31">
        <f t="shared" si="86"/>
        <v>4</v>
      </c>
      <c r="E212" s="30" t="str">
        <f t="shared" si="87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6"/>
        <v>4</v>
      </c>
      <c r="C213" s="30">
        <f t="shared" si="86"/>
        <v>4</v>
      </c>
      <c r="D213" s="31">
        <f t="shared" si="86"/>
        <v>6</v>
      </c>
      <c r="E213" s="30" t="str">
        <f t="shared" si="87"/>
        <v>Double bogey</v>
      </c>
      <c r="H213" t="s">
        <v>9</v>
      </c>
      <c r="I213">
        <f>COUNTIF(E210:E218,"Par")</f>
        <v>2</v>
      </c>
    </row>
    <row r="214" spans="2:9" x14ac:dyDescent="0.2">
      <c r="B214" s="30">
        <f t="shared" si="86"/>
        <v>5</v>
      </c>
      <c r="C214" s="30">
        <f t="shared" si="86"/>
        <v>5</v>
      </c>
      <c r="D214" s="31">
        <f t="shared" si="86"/>
        <v>6</v>
      </c>
      <c r="E214" s="30" t="str">
        <f t="shared" si="87"/>
        <v>bogey</v>
      </c>
      <c r="H214" t="s">
        <v>122</v>
      </c>
      <c r="I214">
        <f>COUNTIF(E210:E218,"bogey")</f>
        <v>3</v>
      </c>
    </row>
    <row r="215" spans="2:9" x14ac:dyDescent="0.2">
      <c r="B215" s="30">
        <f t="shared" si="86"/>
        <v>6</v>
      </c>
      <c r="C215" s="30">
        <f t="shared" si="86"/>
        <v>3</v>
      </c>
      <c r="D215" s="31">
        <f t="shared" si="86"/>
        <v>3</v>
      </c>
      <c r="E215" s="30" t="str">
        <f t="shared" si="87"/>
        <v>Par</v>
      </c>
      <c r="H215" t="s">
        <v>123</v>
      </c>
      <c r="I215">
        <f>COUNTIF(E210:E218,"Double bogey")</f>
        <v>4</v>
      </c>
    </row>
    <row r="216" spans="2:9" x14ac:dyDescent="0.2">
      <c r="B216" s="30">
        <f t="shared" si="86"/>
        <v>7</v>
      </c>
      <c r="C216" s="30">
        <f t="shared" si="86"/>
        <v>4</v>
      </c>
      <c r="D216" s="31">
        <f t="shared" si="86"/>
        <v>6</v>
      </c>
      <c r="E216" s="30" t="str">
        <f t="shared" si="87"/>
        <v>Double bogey</v>
      </c>
      <c r="H216" t="s">
        <v>12</v>
      </c>
      <c r="I216">
        <f>COUNTIF(E210:E218,"Other")</f>
        <v>0</v>
      </c>
    </row>
    <row r="217" spans="2:9" x14ac:dyDescent="0.2">
      <c r="B217" s="30">
        <f t="shared" si="86"/>
        <v>8</v>
      </c>
      <c r="C217" s="30">
        <f t="shared" si="86"/>
        <v>4</v>
      </c>
      <c r="D217" s="31">
        <f t="shared" si="86"/>
        <v>6</v>
      </c>
      <c r="E217" s="30" t="str">
        <f t="shared" si="87"/>
        <v>Double bogey</v>
      </c>
    </row>
    <row r="218" spans="2:9" x14ac:dyDescent="0.2">
      <c r="B218" s="30">
        <f t="shared" si="86"/>
        <v>9</v>
      </c>
      <c r="C218" s="30">
        <f t="shared" si="86"/>
        <v>5</v>
      </c>
      <c r="D218" s="31">
        <f t="shared" si="86"/>
        <v>6</v>
      </c>
      <c r="E218" s="30" t="str">
        <f t="shared" si="87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CN218"/>
  <sheetViews>
    <sheetView topLeftCell="A18" workbookViewId="0">
      <pane xSplit="13" topLeftCell="CB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5.140625" bestFit="1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4</v>
      </c>
      <c r="E7" s="15">
        <f t="shared" ref="E7:E15" si="1">IF((D7-C7)&gt;3,C7+3,D7)</f>
        <v>4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180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3</v>
      </c>
      <c r="W7" s="15">
        <f t="shared" ref="W7:W15" si="7">IF((V7-U7)&gt;3,U7+3,V7)</f>
        <v>3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106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3</v>
      </c>
      <c r="BM7" s="15">
        <f t="shared" ref="BM7:BM15" si="21">IF((BL7-BK7)&gt;3,BK7+3,BL7)</f>
        <v>3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4</v>
      </c>
      <c r="BS7" s="15">
        <f t="shared" ref="BS7:BS15" si="23">IF((BR7-BQ7)&gt;3,BQ7+3,BR7)</f>
        <v>4</v>
      </c>
      <c r="BT7" s="194" t="s">
        <v>98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180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4</v>
      </c>
      <c r="BA8" s="15">
        <f t="shared" si="17"/>
        <v>4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4</v>
      </c>
      <c r="BG8" s="15">
        <f t="shared" si="19"/>
        <v>4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4</v>
      </c>
      <c r="BS8" s="15">
        <f t="shared" si="23"/>
        <v>4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0.5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>
        <v>5</v>
      </c>
      <c r="K9" s="15">
        <f t="shared" si="3"/>
        <v>5</v>
      </c>
      <c r="L9" s="180">
        <v>0</v>
      </c>
      <c r="M9" s="9"/>
      <c r="N9" s="16">
        <f t="shared" si="32"/>
        <v>12</v>
      </c>
      <c r="O9" s="15">
        <f t="shared" si="4"/>
        <v>4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3</v>
      </c>
      <c r="U9" s="15">
        <f t="shared" si="6"/>
        <v>3</v>
      </c>
      <c r="V9" s="15">
        <v>3</v>
      </c>
      <c r="W9" s="15">
        <f t="shared" si="7"/>
        <v>3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>
        <v>4</v>
      </c>
      <c r="AC9" s="15">
        <f t="shared" si="9"/>
        <v>4</v>
      </c>
      <c r="AD9" s="2">
        <v>0.5</v>
      </c>
      <c r="AE9" s="9"/>
      <c r="AF9" s="16">
        <f t="shared" si="35"/>
        <v>3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12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>
        <v>4</v>
      </c>
      <c r="BA9" s="15">
        <f t="shared" si="17"/>
        <v>4</v>
      </c>
      <c r="BB9" s="2">
        <v>0.5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2"/>
        <v>3</v>
      </c>
      <c r="BW9" s="15">
        <f t="shared" si="24"/>
        <v>3</v>
      </c>
      <c r="BX9" s="15">
        <v>4</v>
      </c>
      <c r="BY9" s="15">
        <f t="shared" si="25"/>
        <v>4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>
        <v>3</v>
      </c>
      <c r="CK9" s="15">
        <f t="shared" si="29"/>
        <v>3</v>
      </c>
      <c r="CL9" s="2">
        <v>0.5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180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5</v>
      </c>
      <c r="W10" s="15">
        <f t="shared" si="7"/>
        <v>5</v>
      </c>
      <c r="X10" s="2">
        <v>0.5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13</v>
      </c>
      <c r="AM10" s="15">
        <f t="shared" si="12"/>
        <v>5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3</v>
      </c>
      <c r="E11" s="15">
        <f t="shared" si="1"/>
        <v>3</v>
      </c>
      <c r="F11" s="2">
        <v>1</v>
      </c>
      <c r="G11" s="9"/>
      <c r="H11" s="16">
        <f t="shared" si="31"/>
        <v>5</v>
      </c>
      <c r="I11" s="15">
        <f t="shared" si="2"/>
        <v>5</v>
      </c>
      <c r="J11" s="15">
        <v>6</v>
      </c>
      <c r="K11" s="15">
        <f t="shared" si="3"/>
        <v>6</v>
      </c>
      <c r="L11" s="180">
        <v>1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7</v>
      </c>
      <c r="W11" s="15">
        <f t="shared" si="7"/>
        <v>7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5</v>
      </c>
      <c r="AG11" s="15">
        <f t="shared" si="10"/>
        <v>5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6"/>
        <v>14</v>
      </c>
      <c r="AM11" s="15">
        <f t="shared" si="12"/>
        <v>3</v>
      </c>
      <c r="AN11" s="15">
        <v>4</v>
      </c>
      <c r="AO11" s="15">
        <f t="shared" si="13"/>
        <v>4</v>
      </c>
      <c r="AP11" s="2">
        <v>1</v>
      </c>
      <c r="AQ11" s="9"/>
      <c r="AR11" s="16">
        <f t="shared" si="37"/>
        <v>5</v>
      </c>
      <c r="AS11" s="15">
        <f t="shared" si="14"/>
        <v>5</v>
      </c>
      <c r="AT11" s="15">
        <v>6</v>
      </c>
      <c r="AU11" s="15">
        <f t="shared" si="15"/>
        <v>6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4</v>
      </c>
      <c r="BA11" s="15">
        <f t="shared" si="17"/>
        <v>4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5</v>
      </c>
      <c r="BQ11" s="15">
        <f t="shared" si="22"/>
        <v>5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2"/>
        <v>5</v>
      </c>
      <c r="BW11" s="15">
        <f t="shared" si="24"/>
        <v>5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</v>
      </c>
      <c r="CG11" s="9"/>
      <c r="CH11" s="16">
        <f t="shared" si="44"/>
        <v>5</v>
      </c>
      <c r="CI11" s="15">
        <f t="shared" si="28"/>
        <v>5</v>
      </c>
      <c r="CJ11" s="15">
        <v>6</v>
      </c>
      <c r="CK11" s="15">
        <f t="shared" si="29"/>
        <v>6</v>
      </c>
      <c r="CL11" s="2">
        <v>1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6</v>
      </c>
      <c r="E12" s="15">
        <f t="shared" si="1"/>
        <v>6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180">
        <v>1</v>
      </c>
      <c r="M12" s="9"/>
      <c r="N12" s="16">
        <f t="shared" si="32"/>
        <v>15</v>
      </c>
      <c r="O12" s="15">
        <f t="shared" si="4"/>
        <v>4</v>
      </c>
      <c r="P12" s="15">
        <v>5</v>
      </c>
      <c r="Q12" s="15">
        <f t="shared" si="5"/>
        <v>5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>
        <v>4</v>
      </c>
      <c r="W12" s="15">
        <f t="shared" si="7"/>
        <v>4</v>
      </c>
      <c r="X12" s="2">
        <v>0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6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5</v>
      </c>
      <c r="AO12" s="15">
        <f t="shared" si="13"/>
        <v>5</v>
      </c>
      <c r="AP12" s="2">
        <v>0.5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5</v>
      </c>
      <c r="BM12" s="15">
        <f t="shared" si="21"/>
        <v>5</v>
      </c>
      <c r="BN12" s="2">
        <v>0.5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4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6</v>
      </c>
      <c r="E13" s="15">
        <f t="shared" si="1"/>
        <v>6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180">
        <v>0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</v>
      </c>
      <c r="Y13" s="9"/>
      <c r="Z13" s="16">
        <f t="shared" si="34"/>
        <v>16</v>
      </c>
      <c r="AA13" s="15">
        <f t="shared" si="8"/>
        <v>4</v>
      </c>
      <c r="AB13" s="15">
        <v>4</v>
      </c>
      <c r="AC13" s="15">
        <f t="shared" si="9"/>
        <v>4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4</v>
      </c>
      <c r="AI13" s="15">
        <f t="shared" si="11"/>
        <v>4</v>
      </c>
      <c r="AJ13" s="2">
        <v>1</v>
      </c>
      <c r="AK13" s="9"/>
      <c r="AL13" s="16">
        <f t="shared" si="36"/>
        <v>16</v>
      </c>
      <c r="AM13" s="15">
        <f t="shared" si="12"/>
        <v>4</v>
      </c>
      <c r="AN13" s="15">
        <v>5</v>
      </c>
      <c r="AO13" s="15">
        <f t="shared" si="13"/>
        <v>5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16</v>
      </c>
      <c r="AY13" s="15">
        <f t="shared" si="16"/>
        <v>4</v>
      </c>
      <c r="AZ13" s="15">
        <v>4</v>
      </c>
      <c r="BA13" s="15">
        <f t="shared" si="17"/>
        <v>4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4</v>
      </c>
      <c r="BG13" s="15">
        <f t="shared" si="19"/>
        <v>4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8</v>
      </c>
      <c r="BM13" s="15">
        <f t="shared" si="21"/>
        <v>7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4</v>
      </c>
      <c r="E14" s="15">
        <f t="shared" si="1"/>
        <v>4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180">
        <v>0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>
        <v>6</v>
      </c>
      <c r="W14" s="15">
        <f t="shared" si="7"/>
        <v>6</v>
      </c>
      <c r="X14" s="2">
        <v>0</v>
      </c>
      <c r="Y14" s="9"/>
      <c r="Z14" s="16">
        <f t="shared" si="34"/>
        <v>17</v>
      </c>
      <c r="AA14" s="15">
        <f t="shared" si="8"/>
        <v>3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8</v>
      </c>
      <c r="AG14" s="15">
        <f t="shared" si="10"/>
        <v>4</v>
      </c>
      <c r="AH14" s="15">
        <v>7</v>
      </c>
      <c r="AI14" s="15">
        <f t="shared" si="11"/>
        <v>7</v>
      </c>
      <c r="AJ14" s="2">
        <v>0</v>
      </c>
      <c r="AK14" s="9"/>
      <c r="AL14" s="16">
        <f t="shared" si="36"/>
        <v>17</v>
      </c>
      <c r="AM14" s="15">
        <f t="shared" si="12"/>
        <v>3</v>
      </c>
      <c r="AN14" s="15">
        <v>5</v>
      </c>
      <c r="AO14" s="15">
        <f t="shared" si="13"/>
        <v>5</v>
      </c>
      <c r="AP14" s="2">
        <v>0.5</v>
      </c>
      <c r="AQ14" s="9"/>
      <c r="AR14" s="16">
        <f t="shared" si="37"/>
        <v>8</v>
      </c>
      <c r="AS14" s="15">
        <f t="shared" si="14"/>
        <v>4</v>
      </c>
      <c r="AT14" s="15">
        <v>6</v>
      </c>
      <c r="AU14" s="15">
        <f t="shared" si="15"/>
        <v>6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3</v>
      </c>
      <c r="CE14" s="15">
        <f t="shared" si="27"/>
        <v>3</v>
      </c>
      <c r="CF14" s="2">
        <v>0.5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5</v>
      </c>
      <c r="E15" s="15">
        <f t="shared" si="1"/>
        <v>5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180">
        <v>1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0.5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5</v>
      </c>
      <c r="CK15" s="15">
        <f t="shared" si="29"/>
        <v>5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44</v>
      </c>
      <c r="E16" s="15">
        <f>SUM(E7:E15)</f>
        <v>44</v>
      </c>
      <c r="F16" s="2">
        <f>SUM(F7:F15)</f>
        <v>6</v>
      </c>
      <c r="G16" s="9"/>
      <c r="H16" s="10" t="s">
        <v>37</v>
      </c>
      <c r="I16" s="15">
        <f>SUM(I7:I15)</f>
        <v>36</v>
      </c>
      <c r="J16" s="15">
        <f>SUM(J7:J15)</f>
        <v>47</v>
      </c>
      <c r="K16" s="15">
        <f>SUM(K7:K15)</f>
        <v>47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44</v>
      </c>
      <c r="Q16" s="15">
        <f>SUM(Q7:Q15)</f>
        <v>44</v>
      </c>
      <c r="R16" s="2">
        <f>SUM(R7:R15)</f>
        <v>6.5</v>
      </c>
      <c r="S16" s="9"/>
      <c r="T16" s="10" t="s">
        <v>37</v>
      </c>
      <c r="U16" s="15">
        <f>SUM(U7:U15)</f>
        <v>36</v>
      </c>
      <c r="V16" s="15">
        <f>SUM(V7:V15)</f>
        <v>44</v>
      </c>
      <c r="W16" s="15">
        <f>SUM(W7:W15)</f>
        <v>44</v>
      </c>
      <c r="X16" s="2">
        <f>SUM(X7:X15)</f>
        <v>3.5</v>
      </c>
      <c r="Y16" s="9"/>
      <c r="Z16" s="10" t="s">
        <v>37</v>
      </c>
      <c r="AA16" s="15">
        <f>SUM(AA7:AA15)</f>
        <v>36</v>
      </c>
      <c r="AB16" s="15">
        <f>SUM(AB7:AB15)</f>
        <v>42</v>
      </c>
      <c r="AC16" s="15">
        <f>SUM(AC7:AC15)</f>
        <v>42</v>
      </c>
      <c r="AD16" s="2">
        <f>SUM(AD7:AD15)</f>
        <v>5</v>
      </c>
      <c r="AE16" s="9"/>
      <c r="AF16" s="10" t="s">
        <v>37</v>
      </c>
      <c r="AG16" s="15">
        <f>SUM(AG7:AG15)</f>
        <v>36</v>
      </c>
      <c r="AH16" s="15">
        <f>SUM(AH7:AH15)</f>
        <v>44</v>
      </c>
      <c r="AI16" s="15">
        <f>SUM(AI7:AI15)</f>
        <v>44</v>
      </c>
      <c r="AJ16" s="2">
        <f>SUM(AJ7:AJ15)</f>
        <v>4.5</v>
      </c>
      <c r="AK16" s="9"/>
      <c r="AL16" s="10" t="s">
        <v>37</v>
      </c>
      <c r="AM16" s="15">
        <f>SUM(AM7:AM15)</f>
        <v>36</v>
      </c>
      <c r="AN16" s="15">
        <f>SUM(AN7:AN15)</f>
        <v>49</v>
      </c>
      <c r="AO16" s="15">
        <f>SUM(AO7:AO15)</f>
        <v>49</v>
      </c>
      <c r="AP16" s="2">
        <f>SUM(AP7:AP15)</f>
        <v>3.5</v>
      </c>
      <c r="AQ16" s="9"/>
      <c r="AR16" s="10" t="s">
        <v>37</v>
      </c>
      <c r="AS16" s="15">
        <f>SUM(AS7:AS15)</f>
        <v>36</v>
      </c>
      <c r="AT16" s="15">
        <f>SUM(AT7:AT15)</f>
        <v>46</v>
      </c>
      <c r="AU16" s="15">
        <f>SUM(AU7:AU15)</f>
        <v>46</v>
      </c>
      <c r="AV16" s="2">
        <f>SUM(AV7:AV15)</f>
        <v>4</v>
      </c>
      <c r="AW16" s="9"/>
      <c r="AX16" s="10" t="s">
        <v>37</v>
      </c>
      <c r="AY16" s="15">
        <f>SUM(AY7:AY15)</f>
        <v>36</v>
      </c>
      <c r="AZ16" s="15">
        <f>SUM(AZ7:AZ15)</f>
        <v>41</v>
      </c>
      <c r="BA16" s="15">
        <f>SUM(BA7:BA15)</f>
        <v>41</v>
      </c>
      <c r="BB16" s="2">
        <f>SUM(BB7:BB15)</f>
        <v>7</v>
      </c>
      <c r="BC16" s="9"/>
      <c r="BD16" s="10" t="s">
        <v>37</v>
      </c>
      <c r="BE16" s="15">
        <f>SUM(BE7:BE15)</f>
        <v>36</v>
      </c>
      <c r="BF16" s="15">
        <f>SUM(BF7:BF15)</f>
        <v>39</v>
      </c>
      <c r="BG16" s="15">
        <f>SUM(BG7:BG15)</f>
        <v>39</v>
      </c>
      <c r="BH16" s="2">
        <f>SUM(BH7:BH15)</f>
        <v>6.5</v>
      </c>
      <c r="BI16" s="9"/>
      <c r="BJ16" s="10" t="s">
        <v>37</v>
      </c>
      <c r="BK16" s="15">
        <f>SUM(BK7:BK15)</f>
        <v>36</v>
      </c>
      <c r="BL16" s="15">
        <f>SUM(BL7:BL15)</f>
        <v>44</v>
      </c>
      <c r="BM16" s="15">
        <f>SUM(BM7:BM15)</f>
        <v>43</v>
      </c>
      <c r="BN16" s="2">
        <f>SUM(BN7:BN15)</f>
        <v>5.5</v>
      </c>
      <c r="BO16" s="9"/>
      <c r="BP16" s="10" t="s">
        <v>37</v>
      </c>
      <c r="BQ16" s="15">
        <f>SUM(BQ7:BQ15)</f>
        <v>36</v>
      </c>
      <c r="BR16" s="15">
        <f>SUM(BR7:BR15)</f>
        <v>40</v>
      </c>
      <c r="BS16" s="15">
        <f>SUM(BS7:BS15)</f>
        <v>40</v>
      </c>
      <c r="BT16" s="2">
        <f>SUM(BT7:BT15)</f>
        <v>5</v>
      </c>
      <c r="BU16" s="9"/>
      <c r="BV16" s="10" t="s">
        <v>37</v>
      </c>
      <c r="BW16" s="15">
        <f>SUM(BW7:BW15)</f>
        <v>36</v>
      </c>
      <c r="BX16" s="15">
        <f>SUM(BX7:BX15)</f>
        <v>43</v>
      </c>
      <c r="BY16" s="15">
        <f>SUM(BY7:BY15)</f>
        <v>43</v>
      </c>
      <c r="BZ16" s="2">
        <f>SUM(BZ7:BZ15)</f>
        <v>6</v>
      </c>
      <c r="CA16" s="9"/>
      <c r="CB16" s="10" t="s">
        <v>37</v>
      </c>
      <c r="CC16" s="15">
        <f>SUM(CC7:CC15)</f>
        <v>36</v>
      </c>
      <c r="CD16" s="15">
        <f>SUM(CD7:CD15)</f>
        <v>39</v>
      </c>
      <c r="CE16" s="15">
        <f>SUM(CE7:CE15)</f>
        <v>39</v>
      </c>
      <c r="CF16" s="2">
        <f>SUM(CF7:CF15)</f>
        <v>6</v>
      </c>
      <c r="CG16" s="9"/>
      <c r="CH16" s="10" t="s">
        <v>37</v>
      </c>
      <c r="CI16" s="15">
        <f>SUM(CI7:CI15)</f>
        <v>36</v>
      </c>
      <c r="CJ16" s="15">
        <f>SUM(CJ7:CJ15)</f>
        <v>44</v>
      </c>
      <c r="CK16" s="15">
        <f>SUM(CK7:CK15)</f>
        <v>44</v>
      </c>
      <c r="CL16" s="2">
        <f>SUM(CL7:CL15)</f>
        <v>6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2">
        <v>1</v>
      </c>
      <c r="S18" s="9"/>
      <c r="W18" t="s">
        <v>110</v>
      </c>
      <c r="X18" s="2">
        <v>0</v>
      </c>
      <c r="Y18" s="9"/>
      <c r="AC18" t="s">
        <v>110</v>
      </c>
      <c r="AD18" s="2">
        <v>1</v>
      </c>
      <c r="AE18" s="9"/>
      <c r="AI18" t="s">
        <v>110</v>
      </c>
      <c r="AJ18" s="2">
        <v>1</v>
      </c>
      <c r="AK18" s="9"/>
      <c r="AO18" t="s">
        <v>110</v>
      </c>
      <c r="AP18" s="2">
        <v>0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1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7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7.5</v>
      </c>
      <c r="S20" s="9"/>
      <c r="W20" t="s">
        <v>111</v>
      </c>
      <c r="X20" s="17">
        <f>SUM(X16:X19)</f>
        <v>3.5</v>
      </c>
      <c r="Y20" s="9"/>
      <c r="AC20" t="s">
        <v>111</v>
      </c>
      <c r="AD20" s="17">
        <f>SUM(AD16:AD19)</f>
        <v>6</v>
      </c>
      <c r="AE20" s="9"/>
      <c r="AI20" t="s">
        <v>111</v>
      </c>
      <c r="AJ20" s="17">
        <f>SUM(AJ16:AJ19)</f>
        <v>5.5</v>
      </c>
      <c r="AK20" s="9"/>
      <c r="AO20" t="s">
        <v>111</v>
      </c>
      <c r="AP20" s="17">
        <f>SUM(AP16:AP19)</f>
        <v>3.5</v>
      </c>
      <c r="AQ20" s="9"/>
      <c r="AU20" t="s">
        <v>111</v>
      </c>
      <c r="AV20" s="17">
        <f>SUM(AV16:AV19)</f>
        <v>4</v>
      </c>
      <c r="AW20" s="9"/>
      <c r="BA20" t="s">
        <v>111</v>
      </c>
      <c r="BB20" s="17">
        <f>SUM(BB16:BB19)</f>
        <v>8</v>
      </c>
      <c r="BC20" s="9"/>
      <c r="BG20" t="s">
        <v>111</v>
      </c>
      <c r="BH20" s="17">
        <f>SUM(BH16:BH19)</f>
        <v>7.5</v>
      </c>
      <c r="BI20" s="9"/>
      <c r="BM20" t="s">
        <v>111</v>
      </c>
      <c r="BN20" s="17">
        <f>SUM(BN16:BN19)</f>
        <v>6.5</v>
      </c>
      <c r="BO20" s="9"/>
      <c r="BS20" t="s">
        <v>111</v>
      </c>
      <c r="BT20" s="17">
        <f>SUM(BT16:BT19)</f>
        <v>6</v>
      </c>
      <c r="BU20" s="9"/>
      <c r="BY20" t="s">
        <v>111</v>
      </c>
      <c r="BZ20" s="17">
        <f>SUM(BZ16:BZ19)</f>
        <v>7</v>
      </c>
      <c r="CA20" s="9"/>
      <c r="CE20" t="s">
        <v>111</v>
      </c>
      <c r="CF20" s="17">
        <f>SUM(CF16:CF19)</f>
        <v>7</v>
      </c>
      <c r="CG20" s="9"/>
      <c r="CK20" t="s">
        <v>111</v>
      </c>
      <c r="CL20" s="17">
        <f>SUM(CL16:CL19)</f>
        <v>7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8</v>
      </c>
      <c r="G22" s="9"/>
      <c r="K22" t="s">
        <v>55</v>
      </c>
      <c r="L22" s="2">
        <f>IF(J16=0,0,K16-I16)</f>
        <v>11</v>
      </c>
      <c r="M22" s="9"/>
      <c r="Q22" t="s">
        <v>55</v>
      </c>
      <c r="R22" s="36">
        <f>IF(P16=0,0,Q16-O16)</f>
        <v>8</v>
      </c>
      <c r="S22" s="9"/>
      <c r="W22" t="s">
        <v>55</v>
      </c>
      <c r="X22" s="2">
        <f>IF(V16=0,0,W16-U16)</f>
        <v>8</v>
      </c>
      <c r="Y22" s="9"/>
      <c r="AC22" t="s">
        <v>55</v>
      </c>
      <c r="AD22" s="2">
        <f>IF(AB16=0,0,AC16-AA16)</f>
        <v>6</v>
      </c>
      <c r="AE22" s="9"/>
      <c r="AI22" t="s">
        <v>55</v>
      </c>
      <c r="AJ22" s="2">
        <f>IF(AH16=0,0,AI16-AG16)</f>
        <v>8</v>
      </c>
      <c r="AK22" s="9"/>
      <c r="AO22" t="s">
        <v>55</v>
      </c>
      <c r="AP22" s="2">
        <f>IF(AN16=0,0,AO16-AM16)</f>
        <v>13</v>
      </c>
      <c r="AQ22" s="9"/>
      <c r="AU22" t="s">
        <v>55</v>
      </c>
      <c r="AV22" s="2">
        <f>IF(AT16=0,0,AU16-AS16)</f>
        <v>10</v>
      </c>
      <c r="AW22" s="9"/>
      <c r="BA22" t="s">
        <v>55</v>
      </c>
      <c r="BB22" s="2">
        <f>IF(AZ16=0,0,BA16-AY16)</f>
        <v>5</v>
      </c>
      <c r="BC22" s="9"/>
      <c r="BG22" t="s">
        <v>55</v>
      </c>
      <c r="BH22" s="2">
        <f>IF(BF16=0,0,BG16-BE16)</f>
        <v>3</v>
      </c>
      <c r="BI22" s="9"/>
      <c r="BM22" t="s">
        <v>55</v>
      </c>
      <c r="BN22" s="2">
        <f>IF(BL16=0,0,BM16-BK16)</f>
        <v>7</v>
      </c>
      <c r="BO22" s="9"/>
      <c r="BS22" t="s">
        <v>55</v>
      </c>
      <c r="BT22" s="2">
        <f>IF(BR16=0,0,BS16-BQ16)</f>
        <v>4</v>
      </c>
      <c r="BU22" s="9"/>
      <c r="BY22" t="s">
        <v>55</v>
      </c>
      <c r="BZ22" s="2">
        <f>IF(BX16=0,0,BY16-BW16)</f>
        <v>7</v>
      </c>
      <c r="CA22" s="9"/>
      <c r="CE22" t="s">
        <v>55</v>
      </c>
      <c r="CF22" s="2">
        <f>IF(CD16=0,0,CE16-CC16)</f>
        <v>3</v>
      </c>
      <c r="CG22" s="9"/>
      <c r="CK22" t="s">
        <v>55</v>
      </c>
      <c r="CL22" s="2">
        <f>IF(CJ16=0,0,CK16-CI16)</f>
        <v>8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7</v>
      </c>
      <c r="D29" s="2">
        <f t="shared" ref="D29:D43" si="45">C29</f>
        <v>7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4.875</v>
      </c>
      <c r="K29">
        <f>IFERROR(MIN(J7,V7,AH7,AT7,BF7,BR7,BX7,CJ7),0)</f>
        <v>3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6</v>
      </c>
      <c r="D30" s="2"/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4.75</v>
      </c>
      <c r="K30">
        <f t="shared" ref="K30:K37" si="48">IFERROR(MIN(J8,V8,AH8,AT8,BF8,BR8,BX8,CJ8),0)</f>
        <v>4</v>
      </c>
      <c r="L30" s="2">
        <f t="shared" ref="L30:L37" si="49">IFERROR(MAX(J8,V8,AH8,AT8,BF8,BR8,BX8,CJ8),0)</f>
        <v>6</v>
      </c>
      <c r="M30" s="20"/>
    </row>
    <row r="31" spans="1:91" x14ac:dyDescent="0.2">
      <c r="A31" s="20"/>
      <c r="B31" t="s">
        <v>41</v>
      </c>
      <c r="C31" s="2">
        <f>R20</f>
        <v>7.5</v>
      </c>
      <c r="D31" s="2">
        <f t="shared" si="45"/>
        <v>7.5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3.75</v>
      </c>
      <c r="K31">
        <f t="shared" si="48"/>
        <v>3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3.5</v>
      </c>
      <c r="D32" s="2"/>
      <c r="E32">
        <f>IF(V16&gt;0,1,0)</f>
        <v>1</v>
      </c>
      <c r="G32" s="20"/>
      <c r="I32" s="30">
        <v>4</v>
      </c>
      <c r="J32" s="2">
        <f t="shared" si="47"/>
        <v>4.875</v>
      </c>
      <c r="K3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6</v>
      </c>
      <c r="D33" s="2">
        <f t="shared" si="45"/>
        <v>6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5.5</v>
      </c>
      <c r="K33">
        <f t="shared" si="48"/>
        <v>4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5.5</v>
      </c>
      <c r="D34" s="2"/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3.75</v>
      </c>
      <c r="K34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3.5</v>
      </c>
      <c r="D35" s="2"/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4.75</v>
      </c>
      <c r="K35">
        <f t="shared" si="48"/>
        <v>4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4</v>
      </c>
      <c r="D36" s="2"/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5.5</v>
      </c>
      <c r="K36">
        <f t="shared" si="48"/>
        <v>4</v>
      </c>
      <c r="L36" s="2">
        <f t="shared" si="49"/>
        <v>7</v>
      </c>
      <c r="M36" s="20"/>
    </row>
    <row r="37" spans="1:18" x14ac:dyDescent="0.2">
      <c r="A37" s="20"/>
      <c r="B37" t="s">
        <v>47</v>
      </c>
      <c r="C37" s="2">
        <f>BB20</f>
        <v>8</v>
      </c>
      <c r="D37" s="2">
        <f t="shared" si="45"/>
        <v>8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5.625</v>
      </c>
      <c r="K37">
        <f t="shared" si="48"/>
        <v>5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7.5</v>
      </c>
      <c r="D38" s="2">
        <f t="shared" si="45"/>
        <v>7.5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43.375</v>
      </c>
      <c r="K38" s="34">
        <f t="shared" ref="K38:L38" si="50">SUM(K29:K37)</f>
        <v>34</v>
      </c>
      <c r="L38" s="34">
        <f t="shared" si="50"/>
        <v>54</v>
      </c>
      <c r="M38" s="20"/>
    </row>
    <row r="39" spans="1:18" x14ac:dyDescent="0.2">
      <c r="A39" s="20"/>
      <c r="B39" t="s">
        <v>49</v>
      </c>
      <c r="C39" s="2">
        <f>BN20</f>
        <v>6.5</v>
      </c>
      <c r="D39" s="2">
        <f t="shared" si="45"/>
        <v>6.5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6</v>
      </c>
      <c r="D40" s="2">
        <f t="shared" si="45"/>
        <v>6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4.7142857142857144</v>
      </c>
      <c r="K40">
        <f>IFERROR(MIN(D7,P7,AB7,AN7,AZ7,BL7,CD7),0)</f>
        <v>3</v>
      </c>
      <c r="L40" s="2">
        <f>IFERROR(MAX(D7,P7,AB7,AN7,AZ7,BL7,CD7),0)</f>
        <v>7</v>
      </c>
      <c r="M40" s="20"/>
    </row>
    <row r="41" spans="1:18" x14ac:dyDescent="0.2">
      <c r="A41" s="20"/>
      <c r="B41" t="s">
        <v>51</v>
      </c>
      <c r="C41" s="2">
        <f>BZ20</f>
        <v>7</v>
      </c>
      <c r="D41" s="2">
        <f t="shared" si="45"/>
        <v>7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4.7142857142857144</v>
      </c>
      <c r="K41">
        <f t="shared" ref="K41:K48" si="52">IFERROR(MIN(D8,P8,AB8,AN8,AZ8,BL8,CD8),0)</f>
        <v>4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7</v>
      </c>
      <c r="D42" s="2">
        <f t="shared" si="45"/>
        <v>7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4.8571428571428568</v>
      </c>
      <c r="K42">
        <f t="shared" si="52"/>
        <v>4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5">
        <f>CL20</f>
        <v>7</v>
      </c>
      <c r="D43" s="25">
        <f t="shared" si="45"/>
        <v>7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5.7142857142857144</v>
      </c>
      <c r="K43">
        <f t="shared" si="52"/>
        <v>5</v>
      </c>
      <c r="L43" s="2">
        <f t="shared" si="53"/>
        <v>6</v>
      </c>
      <c r="M43" s="20"/>
    </row>
    <row r="44" spans="1:18" x14ac:dyDescent="0.2">
      <c r="A44" s="20"/>
      <c r="B44" t="s">
        <v>37</v>
      </c>
      <c r="C44" s="2">
        <f>SUM(C29:C43)</f>
        <v>92</v>
      </c>
      <c r="D44" s="2">
        <f>SUM(D29:D43)</f>
        <v>69.5</v>
      </c>
      <c r="E44">
        <f>SUM(E29:E43)</f>
        <v>15</v>
      </c>
      <c r="F44" s="15">
        <f>SUM(F29:F43)</f>
        <v>14</v>
      </c>
      <c r="G44" s="20"/>
      <c r="I44" s="30">
        <v>14</v>
      </c>
      <c r="J44" s="2">
        <f t="shared" si="51"/>
        <v>3.8571428571428572</v>
      </c>
      <c r="K44">
        <f t="shared" si="52"/>
        <v>3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</v>
      </c>
      <c r="K45">
        <f t="shared" si="52"/>
        <v>4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5.1428571428571432</v>
      </c>
      <c r="K46">
        <f t="shared" si="52"/>
        <v>4</v>
      </c>
      <c r="L46" s="2">
        <f t="shared" si="53"/>
        <v>8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</v>
      </c>
      <c r="K47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3</v>
      </c>
      <c r="G48" s="20"/>
      <c r="I48" s="30">
        <v>18</v>
      </c>
      <c r="J48" s="2">
        <f t="shared" si="51"/>
        <v>5.2857142857142856</v>
      </c>
      <c r="K48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>
        <f t="shared" si="54"/>
        <v>45</v>
      </c>
      <c r="G49" s="20"/>
      <c r="I49" s="33" t="s">
        <v>117</v>
      </c>
      <c r="J49" s="34">
        <f>SUM(J40:J48)</f>
        <v>43.285714285714285</v>
      </c>
      <c r="K49" s="34">
        <f t="shared" ref="K49:L49" si="55">SUM(K40:K48)</f>
        <v>35</v>
      </c>
      <c r="L49" s="34">
        <f t="shared" si="55"/>
        <v>55</v>
      </c>
      <c r="M49" s="20"/>
      <c r="R49" s="2"/>
    </row>
    <row r="50" spans="1:18" x14ac:dyDescent="0.2">
      <c r="A50" s="20"/>
      <c r="B50" s="108" t="s">
        <v>118</v>
      </c>
      <c r="C50">
        <f t="shared" si="54"/>
        <v>67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15</v>
      </c>
      <c r="G51" s="20"/>
      <c r="R51" s="2"/>
    </row>
    <row r="52" spans="1:18" x14ac:dyDescent="0.2">
      <c r="A52" s="20"/>
      <c r="B52" t="s">
        <v>12</v>
      </c>
      <c r="C52">
        <f t="shared" si="54"/>
        <v>5</v>
      </c>
      <c r="G52" s="20"/>
      <c r="R52" s="2"/>
    </row>
    <row r="53" spans="1:18" x14ac:dyDescent="0.2">
      <c r="A53" s="20"/>
      <c r="B53" t="s">
        <v>37</v>
      </c>
      <c r="C53" s="28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4</v>
      </c>
      <c r="E56" s="30" t="str">
        <f t="shared" ref="E56:E64" si="57">IF(D56&lt;&gt;0,IF((D56-C56)=-1,"Birdie",IF((D56-C56)=-2,"Eagle",IF((D56-C56)=0,"Par",IF((D56-C56)=1,"bogey",IF((D56-C56)=2,"Double bogey","Other"))))),"  ")</f>
        <v>Par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5</v>
      </c>
      <c r="E57" s="30" t="str">
        <f t="shared" si="57"/>
        <v>bogey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5</v>
      </c>
      <c r="E58" s="30" t="str">
        <f t="shared" si="57"/>
        <v>bogey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6</v>
      </c>
      <c r="E59" s="30" t="str">
        <f t="shared" si="57"/>
        <v>bogey</v>
      </c>
      <c r="H59" t="s">
        <v>9</v>
      </c>
      <c r="I59">
        <f>COUNTIF(E56:E64,"Par")</f>
        <v>3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3</v>
      </c>
      <c r="E60" s="30" t="str">
        <f t="shared" si="57"/>
        <v>Par</v>
      </c>
      <c r="H60" t="s">
        <v>122</v>
      </c>
      <c r="I60">
        <f>COUNTIF(E56:E64,"bogey")</f>
        <v>4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6</v>
      </c>
      <c r="E61" s="30" t="str">
        <f t="shared" si="57"/>
        <v>Double bogey</v>
      </c>
      <c r="H61" t="s">
        <v>123</v>
      </c>
      <c r="I61">
        <f>COUNTIF(E56:E64,"Double bogey")</f>
        <v>2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6</v>
      </c>
      <c r="E62" s="30" t="str">
        <f t="shared" si="57"/>
        <v>Double bogey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4</v>
      </c>
      <c r="E63" s="30" t="str">
        <f t="shared" si="57"/>
        <v>bogey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5</v>
      </c>
      <c r="E64" s="30" t="str">
        <f t="shared" si="57"/>
        <v>Par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5</v>
      </c>
      <c r="E67" s="30" t="str">
        <f t="shared" ref="E67:E75" si="59">IF(D67&lt;&gt;0,IF((D67-C67)=-1,"Birdie",IF((D67-C67)=-2,"Eagle",IF((D67-C67)=0,"Par",IF((D67-C67)=1,"bogey",IF((D67-C67)=2,"Double bogey","Other"))))),"  ")</f>
        <v>bogey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4</v>
      </c>
      <c r="E68" s="30" t="str">
        <f t="shared" si="59"/>
        <v>Par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5</v>
      </c>
      <c r="E69" s="30" t="str">
        <f t="shared" si="59"/>
        <v>Double bogey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5</v>
      </c>
      <c r="E70" s="30" t="str">
        <f t="shared" si="59"/>
        <v>bogey</v>
      </c>
      <c r="H70" t="s">
        <v>9</v>
      </c>
      <c r="I70">
        <f>COUNTIF(E67:E75,"Par")</f>
        <v>1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6</v>
      </c>
      <c r="E71" s="30" t="str">
        <f t="shared" si="59"/>
        <v>bogey</v>
      </c>
      <c r="H71" t="s">
        <v>122</v>
      </c>
      <c r="I71">
        <f>COUNTIF(E67:E75,"bogey")</f>
        <v>6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4</v>
      </c>
      <c r="E72" s="30" t="str">
        <f t="shared" si="59"/>
        <v>bogey</v>
      </c>
      <c r="H72" t="s">
        <v>123</v>
      </c>
      <c r="I72">
        <f>COUNTIF(E67:E75,"Double bogey")</f>
        <v>1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7</v>
      </c>
      <c r="E73" s="30" t="str">
        <f t="shared" si="59"/>
        <v>Other</v>
      </c>
      <c r="H73" t="s">
        <v>12</v>
      </c>
      <c r="I73">
        <f>COUNTIF(E67:E75,"Other")</f>
        <v>1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5</v>
      </c>
      <c r="E74" s="30" t="str">
        <f t="shared" si="59"/>
        <v>bogey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6</v>
      </c>
      <c r="E75" s="30" t="str">
        <f t="shared" si="59"/>
        <v>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6</v>
      </c>
      <c r="E78" s="30" t="str">
        <f t="shared" ref="E78:E86" si="61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5</v>
      </c>
      <c r="E79" s="30" t="str">
        <f t="shared" si="61"/>
        <v>bogey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4</v>
      </c>
      <c r="E80" s="30" t="str">
        <f t="shared" si="61"/>
        <v>Par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6</v>
      </c>
      <c r="E81" s="30" t="str">
        <f t="shared" si="61"/>
        <v>bogey</v>
      </c>
      <c r="H81" t="s">
        <v>9</v>
      </c>
      <c r="I81">
        <f>COUNTIF(E78:E86,"Par")</f>
        <v>2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4</v>
      </c>
      <c r="E82" s="30" t="str">
        <f t="shared" si="61"/>
        <v>bogey</v>
      </c>
      <c r="H82" t="s">
        <v>122</v>
      </c>
      <c r="I82">
        <f>COUNTIF(E78:E86,"bogey")</f>
        <v>6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5</v>
      </c>
      <c r="E83" s="30" t="str">
        <f t="shared" si="61"/>
        <v>bogey</v>
      </c>
      <c r="H83" t="s">
        <v>123</v>
      </c>
      <c r="I83">
        <f>COUNTIF(E78:E86,"Double bogey")</f>
        <v>1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5</v>
      </c>
      <c r="E84" s="30" t="str">
        <f t="shared" si="61"/>
        <v>bogey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4</v>
      </c>
      <c r="E85" s="30" t="str">
        <f t="shared" si="61"/>
        <v>bogey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5</v>
      </c>
      <c r="E86" s="30" t="str">
        <f t="shared" si="61"/>
        <v>Par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3</v>
      </c>
      <c r="E89" s="30" t="str">
        <f t="shared" ref="E89:E97" si="63">IF(D89&lt;&gt;0,IF((D89-C89)=-1,"Birdie",IF((D89-C89)=-2,"Eagle",IF((D89-C89)=0,"Par",IF((D89-C89)=1,"bogey",IF((D89-C89)=2,"Double bogey","Other"))))),"  ")</f>
        <v>Birdie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5</v>
      </c>
      <c r="E90" s="30" t="str">
        <f t="shared" si="63"/>
        <v>bogey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3</v>
      </c>
      <c r="E91" s="30" t="str">
        <f t="shared" si="63"/>
        <v>Par</v>
      </c>
      <c r="H91" t="s">
        <v>8</v>
      </c>
      <c r="I91">
        <f>COUNTIF(E89:E97,"Birdie")</f>
        <v>1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5</v>
      </c>
      <c r="E92" s="30" t="str">
        <f t="shared" si="63"/>
        <v>bogey</v>
      </c>
      <c r="H92" t="s">
        <v>9</v>
      </c>
      <c r="I92">
        <f>COUNTIF(E89:E97,"Par")</f>
        <v>1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7</v>
      </c>
      <c r="E93" s="30" t="str">
        <f t="shared" si="63"/>
        <v>Double bogey</v>
      </c>
      <c r="H93" t="s">
        <v>122</v>
      </c>
      <c r="I93">
        <f>COUNTIF(E89:E97,"bogey")</f>
        <v>5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4</v>
      </c>
      <c r="E94" s="30" t="str">
        <f t="shared" si="63"/>
        <v>bogey</v>
      </c>
      <c r="H94" t="s">
        <v>123</v>
      </c>
      <c r="I94">
        <f>COUNTIF(E89:E97,"Double bogey")</f>
        <v>2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5</v>
      </c>
      <c r="E95" s="30" t="str">
        <f t="shared" si="63"/>
        <v>bogey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6</v>
      </c>
      <c r="E96" s="30" t="str">
        <f t="shared" si="63"/>
        <v>Double bogey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6</v>
      </c>
      <c r="E97" s="30" t="str">
        <f t="shared" si="63"/>
        <v>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4</v>
      </c>
      <c r="E100" s="30" t="str">
        <f t="shared" ref="E100:E108" si="65">IF(D100&lt;&gt;0,IF((D100-C100)=-1,"Birdie",IF((D100-C100)=-2,"Eagle",IF((D100-C100)=0,"Par",IF((D100-C100)=1,"bogey",IF((D100-C100)=2,"Double bogey","Other"))))),"  ")</f>
        <v>Par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6</v>
      </c>
      <c r="E101" s="30" t="str">
        <f t="shared" si="65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4</v>
      </c>
      <c r="E102" s="30" t="str">
        <f t="shared" si="65"/>
        <v>Par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6</v>
      </c>
      <c r="E103" s="30" t="str">
        <f t="shared" si="65"/>
        <v>bogey</v>
      </c>
      <c r="H103" t="s">
        <v>9</v>
      </c>
      <c r="I103">
        <f>COUNTIF(E100:E108,"Par")</f>
        <v>4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4</v>
      </c>
      <c r="E104" s="30" t="str">
        <f t="shared" si="65"/>
        <v>bogey</v>
      </c>
      <c r="H104" t="s">
        <v>122</v>
      </c>
      <c r="I104">
        <f>COUNTIF(E100:E108,"bogey")</f>
        <v>4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5</v>
      </c>
      <c r="E105" s="30" t="str">
        <f t="shared" si="65"/>
        <v>bogey</v>
      </c>
      <c r="H105" t="s">
        <v>123</v>
      </c>
      <c r="I105">
        <f>COUNTIF(E100:E108,"Double bogey")</f>
        <v>1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4</v>
      </c>
      <c r="E106" s="30" t="str">
        <f t="shared" si="65"/>
        <v>Par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4</v>
      </c>
      <c r="E107" s="30" t="str">
        <f t="shared" si="65"/>
        <v>bogey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5</v>
      </c>
      <c r="E108" s="30" t="str">
        <f t="shared" si="65"/>
        <v>Par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6</v>
      </c>
      <c r="E111" s="30" t="str">
        <f t="shared" ref="E111:E119" si="67">IF(D111&lt;&gt;0,IF((D111-C111)=-1,"Birdie",IF((D111-C111)=-2,"Eagle",IF((D111-C111)=0,"Par",IF((D111-C111)=1,"bogey",IF((D111-C111)=2,"Double bogey","Other"))))),"  ")</f>
        <v>Double bogey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5</v>
      </c>
      <c r="E112" s="30" t="str">
        <f t="shared" si="67"/>
        <v>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3</v>
      </c>
      <c r="E113" s="30" t="str">
        <f t="shared" si="67"/>
        <v>Par</v>
      </c>
      <c r="H113" t="s">
        <v>8</v>
      </c>
      <c r="I113">
        <f>COUNTIF(E111:E119,"Birdie")</f>
        <v>1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6</v>
      </c>
      <c r="E114" s="30" t="str">
        <f t="shared" si="67"/>
        <v>Double bogey</v>
      </c>
      <c r="H114" t="s">
        <v>9</v>
      </c>
      <c r="I114">
        <f>COUNTIF(E111:E119,"Par")</f>
        <v>3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4</v>
      </c>
      <c r="E115" s="30" t="str">
        <f t="shared" si="67"/>
        <v>Birdie</v>
      </c>
      <c r="H115" t="s">
        <v>122</v>
      </c>
      <c r="I115">
        <f>COUNTIF(E111:E119,"bogey")</f>
        <v>2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3</v>
      </c>
      <c r="E116" s="30" t="str">
        <f t="shared" si="67"/>
        <v>Par</v>
      </c>
      <c r="H116" t="s">
        <v>123</v>
      </c>
      <c r="I116">
        <f>COUNTIF(E111:E119,"Double bogey")</f>
        <v>2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4</v>
      </c>
      <c r="E117" s="30" t="str">
        <f t="shared" si="67"/>
        <v>Par</v>
      </c>
      <c r="H117" t="s">
        <v>12</v>
      </c>
      <c r="I117">
        <f>COUNTIF(E111:E119,"Other")</f>
        <v>1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7</v>
      </c>
      <c r="E118" s="30" t="str">
        <f t="shared" si="67"/>
        <v>Other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6</v>
      </c>
      <c r="E119" s="30" t="str">
        <f t="shared" si="67"/>
        <v>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7</v>
      </c>
      <c r="E122" s="30" t="str">
        <f t="shared" ref="E122:E130" si="69">IF(D122&lt;&gt;0,IF((D122-C122)=-1,"Birdie",IF((D122-C122)=-2,"Eagle",IF((D122-C122)=0,"Par",IF((D122-C122)=1,"bogey",IF((D122-C122)=2,"Double bogey","Other"))))),"  ")</f>
        <v>Other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5</v>
      </c>
      <c r="E123" s="30" t="str">
        <f t="shared" si="69"/>
        <v>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7</v>
      </c>
      <c r="E124" s="30" t="str">
        <f t="shared" si="69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6</v>
      </c>
      <c r="E125" s="30" t="str">
        <f t="shared" si="69"/>
        <v>bogey</v>
      </c>
      <c r="H125" t="s">
        <v>9</v>
      </c>
      <c r="I125">
        <f>COUNTIF(E122:E130,"Par")</f>
        <v>1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4</v>
      </c>
      <c r="E126" s="30" t="str">
        <f t="shared" si="69"/>
        <v>bogey</v>
      </c>
      <c r="H126" t="s">
        <v>122</v>
      </c>
      <c r="I126">
        <f>COUNTIF(E122:E130,"bogey")</f>
        <v>5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5</v>
      </c>
      <c r="E127" s="30" t="str">
        <f t="shared" si="69"/>
        <v>bogey</v>
      </c>
      <c r="H127" t="s">
        <v>123</v>
      </c>
      <c r="I127">
        <f>COUNTIF(E122:E130,"Double bogey")</f>
        <v>1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5</v>
      </c>
      <c r="E128" s="30" t="str">
        <f t="shared" si="69"/>
        <v>bogey</v>
      </c>
      <c r="H128" t="s">
        <v>12</v>
      </c>
      <c r="I128">
        <f>COUNTIF(E122:E130,"Other")</f>
        <v>2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5</v>
      </c>
      <c r="E129" s="30" t="str">
        <f t="shared" si="69"/>
        <v>Double bogey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5</v>
      </c>
      <c r="E130" s="30" t="str">
        <f t="shared" si="69"/>
        <v>Par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5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bogey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5</v>
      </c>
      <c r="E134" s="30" t="str">
        <f t="shared" si="71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5</v>
      </c>
      <c r="E135" s="30" t="str">
        <f t="shared" si="71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5</v>
      </c>
      <c r="E136" s="30" t="str">
        <f t="shared" si="71"/>
        <v>bogey</v>
      </c>
      <c r="H136" t="s">
        <v>9</v>
      </c>
      <c r="I136">
        <f>COUNTIF(E133:E141,"Par")</f>
        <v>1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6</v>
      </c>
      <c r="E137" s="30" t="str">
        <f t="shared" si="71"/>
        <v>bogey</v>
      </c>
      <c r="H137" t="s">
        <v>122</v>
      </c>
      <c r="I137">
        <f>COUNTIF(E133:E141,"bogey")</f>
        <v>6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4</v>
      </c>
      <c r="E138" s="30" t="str">
        <f t="shared" si="71"/>
        <v>bogey</v>
      </c>
      <c r="H138" t="s">
        <v>123</v>
      </c>
      <c r="I138">
        <f>COUNTIF(E133:E141,"Double bogey")</f>
        <v>2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4</v>
      </c>
      <c r="E139" s="30" t="str">
        <f t="shared" si="71"/>
        <v>Par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6</v>
      </c>
      <c r="E140" s="30" t="str">
        <f t="shared" si="71"/>
        <v>Double bogey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6</v>
      </c>
      <c r="E141" s="30" t="str">
        <f t="shared" si="71"/>
        <v>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5</v>
      </c>
      <c r="E144" s="30" t="str">
        <f t="shared" ref="E144:E152" si="73">IF(D144&lt;&gt;0,IF((D144-C144)=-1,"Birdie",IF((D144-C144)=-2,"Eagle",IF((D144-C144)=0,"Par",IF((D144-C144)=1,"bogey",IF((D144-C144)=2,"Double bogey","Other"))))),"  ")</f>
        <v>bogey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4</v>
      </c>
      <c r="E145" s="30" t="str">
        <f t="shared" si="73"/>
        <v>Par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4</v>
      </c>
      <c r="E146" s="30" t="str">
        <f t="shared" si="73"/>
        <v>Par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5</v>
      </c>
      <c r="E147" s="30" t="str">
        <f t="shared" si="73"/>
        <v>Par</v>
      </c>
      <c r="H147" t="s">
        <v>9</v>
      </c>
      <c r="I147">
        <f>COUNTIF(E144:E152,"Par")</f>
        <v>4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4</v>
      </c>
      <c r="E148" s="30" t="str">
        <f t="shared" si="73"/>
        <v>bogey</v>
      </c>
      <c r="H148" t="s">
        <v>122</v>
      </c>
      <c r="I148">
        <f>COUNTIF(E144:E152,"bogey")</f>
        <v>5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5</v>
      </c>
      <c r="E149" s="30" t="str">
        <f t="shared" si="73"/>
        <v>bogey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4</v>
      </c>
      <c r="E150" s="30" t="str">
        <f t="shared" si="73"/>
        <v>Par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4</v>
      </c>
      <c r="E151" s="30" t="str">
        <f t="shared" si="73"/>
        <v>bogey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6</v>
      </c>
      <c r="E152" s="30" t="str">
        <f t="shared" si="73"/>
        <v>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5</v>
      </c>
      <c r="E155" s="30" t="str">
        <f t="shared" ref="E155:E163" si="75">IF(D155&lt;&gt;0,IF((D155-C155)=-1,"Birdie",IF((D155-C155)=-2,"Eagle",IF((D155-C155)=0,"Par",IF((D155-C155)=1,"bogey",IF((D155-C155)=2,"Double bogey","Other"))))),"  ")</f>
        <v>bogey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4</v>
      </c>
      <c r="E156" s="30" t="str">
        <f t="shared" si="75"/>
        <v>Par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3</v>
      </c>
      <c r="E157" s="30" t="str">
        <f t="shared" si="75"/>
        <v>Par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4</v>
      </c>
      <c r="E158" s="30" t="str">
        <f t="shared" si="75"/>
        <v>Par</v>
      </c>
      <c r="H158" t="s">
        <v>9</v>
      </c>
      <c r="I158">
        <f>COUNTIF(E155:E163,"Par")</f>
        <v>6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5</v>
      </c>
      <c r="E159" s="30" t="str">
        <f t="shared" si="75"/>
        <v>Par</v>
      </c>
      <c r="H159" t="s">
        <v>122</v>
      </c>
      <c r="I159">
        <f>COUNTIF(E155:E163,"bogey")</f>
        <v>3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4</v>
      </c>
      <c r="E160" s="30" t="str">
        <f t="shared" si="75"/>
        <v>bogey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4</v>
      </c>
      <c r="E161" s="30" t="str">
        <f t="shared" si="75"/>
        <v>Par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5</v>
      </c>
      <c r="E162" s="30" t="str">
        <f t="shared" si="75"/>
        <v>bogey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5</v>
      </c>
      <c r="E163" s="30" t="str">
        <f t="shared" si="75"/>
        <v>Par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3</v>
      </c>
      <c r="E166" s="30" t="str">
        <f t="shared" ref="E166:E174" si="77">IF(D166&lt;&gt;0,IF((D166-C166)=-1,"Birdie",IF((D166-C166)=-2,"Eagle",IF((D166-C166)=0,"Par",IF((D166-C166)=1,"bogey",IF((D166-C166)=2,"Double bogey","Other"))))),"  ")</f>
        <v>Birdie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4</v>
      </c>
      <c r="E167" s="30" t="str">
        <f t="shared" si="77"/>
        <v>Par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5</v>
      </c>
      <c r="E168" s="30" t="str">
        <f t="shared" si="77"/>
        <v>bogey</v>
      </c>
      <c r="H168" t="s">
        <v>8</v>
      </c>
      <c r="I168">
        <f>COUNTIF(E166:E174,"Birdie")</f>
        <v>1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5</v>
      </c>
      <c r="E169" s="30" t="str">
        <f t="shared" si="77"/>
        <v>Par</v>
      </c>
      <c r="H169" t="s">
        <v>9</v>
      </c>
      <c r="I169">
        <f>COUNTIF(E166:E174,"Par")</f>
        <v>2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4</v>
      </c>
      <c r="E170" s="30" t="str">
        <f t="shared" si="77"/>
        <v>bogey</v>
      </c>
      <c r="H170" t="s">
        <v>122</v>
      </c>
      <c r="I170">
        <f>COUNTIF(E166:E174,"bogey")</f>
        <v>5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5</v>
      </c>
      <c r="E171" s="30" t="str">
        <f t="shared" si="77"/>
        <v>bogey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8</v>
      </c>
      <c r="E172" s="30" t="str">
        <f t="shared" si="77"/>
        <v>Other</v>
      </c>
      <c r="H172" t="s">
        <v>12</v>
      </c>
      <c r="I172">
        <f>COUNTIF(E166:E174,"Other")</f>
        <v>1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4</v>
      </c>
      <c r="E173" s="30" t="str">
        <f t="shared" si="77"/>
        <v>bogey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6</v>
      </c>
      <c r="E174" s="30" t="str">
        <f t="shared" si="77"/>
        <v>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4</v>
      </c>
      <c r="E177" s="30" t="str">
        <f t="shared" ref="E177:E185" si="79">IF(D177&lt;&gt;0,IF((D177-C177)=-1,"Birdie",IF((D177-C177)=-2,"Eagle",IF((D177-C177)=0,"Par",IF((D177-C177)=1,"bogey",IF((D177-C177)=2,"Double bogey","Other"))))),"  ")</f>
        <v>Par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4</v>
      </c>
      <c r="E178" s="30" t="str">
        <f t="shared" si="79"/>
        <v>Par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4</v>
      </c>
      <c r="E179" s="30" t="str">
        <f t="shared" si="79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5</v>
      </c>
      <c r="E180" s="30" t="str">
        <f t="shared" si="79"/>
        <v>bogey</v>
      </c>
      <c r="H180" t="s">
        <v>9</v>
      </c>
      <c r="I180">
        <f>COUNTIF(E177:E185,"Par")</f>
        <v>5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5</v>
      </c>
      <c r="E181" s="30" t="str">
        <f t="shared" si="79"/>
        <v>Par</v>
      </c>
      <c r="H181" t="s">
        <v>122</v>
      </c>
      <c r="I181">
        <f>COUNTIF(E177:E185,"bogey")</f>
        <v>4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4</v>
      </c>
      <c r="E182" s="30" t="str">
        <f t="shared" si="79"/>
        <v>bogey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4</v>
      </c>
      <c r="E183" s="30" t="str">
        <f t="shared" si="79"/>
        <v>Par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4</v>
      </c>
      <c r="E184" s="30" t="str">
        <f t="shared" si="79"/>
        <v>Par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6</v>
      </c>
      <c r="E185" s="30" t="str">
        <f t="shared" si="79"/>
        <v>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6</v>
      </c>
      <c r="E188" s="30" t="str">
        <f t="shared" ref="E188:E196" si="81">IF(D188&lt;&gt;0,IF((D188-C188)=-1,"Birdie",IF((D188-C188)=-2,"Eagle",IF((D188-C188)=0,"Par",IF((D188-C188)=1,"bogey",IF((D188-C188)=2,"Double bogey","Other"))))),"  ")</f>
        <v>Double bogey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6</v>
      </c>
      <c r="E189" s="30" t="str">
        <f t="shared" si="81"/>
        <v>Double 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4</v>
      </c>
      <c r="E190" s="30" t="str">
        <f t="shared" si="81"/>
        <v>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4</v>
      </c>
      <c r="E191" s="30" t="str">
        <f t="shared" si="81"/>
        <v>Par</v>
      </c>
      <c r="H191" t="s">
        <v>9</v>
      </c>
      <c r="I191">
        <f>COUNTIF(E188:E196,"Par")</f>
        <v>4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5</v>
      </c>
      <c r="E192" s="30" t="str">
        <f t="shared" si="81"/>
        <v>Par</v>
      </c>
      <c r="H192" t="s">
        <v>122</v>
      </c>
      <c r="I192">
        <f>COUNTIF(E188:E196,"bogey")</f>
        <v>3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3</v>
      </c>
      <c r="E193" s="30" t="str">
        <f t="shared" si="81"/>
        <v>Par</v>
      </c>
      <c r="H193" t="s">
        <v>123</v>
      </c>
      <c r="I193">
        <f>COUNTIF(E188:E196,"Double bogey")</f>
        <v>2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5</v>
      </c>
      <c r="E194" s="30" t="str">
        <f t="shared" si="81"/>
        <v>bogey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5</v>
      </c>
      <c r="E195" s="30" t="str">
        <f t="shared" si="81"/>
        <v>bogey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5</v>
      </c>
      <c r="E196" s="30" t="str">
        <f t="shared" si="81"/>
        <v>Par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4</v>
      </c>
      <c r="E199" s="30" t="str">
        <f t="shared" ref="E199:E207" si="83">IF(D199&lt;&gt;0,IF((D199-C199)=-1,"Birdie",IF((D199-C199)=-2,"Eagle",IF((D199-C199)=0,"Par",IF((D199-C199)=1,"bogey",IF((D199-C199)=2,"Double bogey","Other"))))),"  ")</f>
        <v>Par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4</v>
      </c>
      <c r="E200" s="30" t="str">
        <f t="shared" si="83"/>
        <v>Par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5</v>
      </c>
      <c r="E201" s="30" t="str">
        <f t="shared" si="83"/>
        <v>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6</v>
      </c>
      <c r="E202" s="30" t="str">
        <f t="shared" si="83"/>
        <v>bogey</v>
      </c>
      <c r="H202" t="s">
        <v>9</v>
      </c>
      <c r="I202">
        <f>COUNTIF(E199:E207,"Par")</f>
        <v>6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4</v>
      </c>
      <c r="E203" s="30" t="str">
        <f t="shared" si="83"/>
        <v>bogey</v>
      </c>
      <c r="H203" t="s">
        <v>122</v>
      </c>
      <c r="I203">
        <f>COUNTIF(E199:E207,"bogey")</f>
        <v>3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4</v>
      </c>
      <c r="E204" s="30" t="str">
        <f t="shared" si="83"/>
        <v>Par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4</v>
      </c>
      <c r="E205" s="30" t="str">
        <f t="shared" si="83"/>
        <v>Par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3</v>
      </c>
      <c r="E206" s="30" t="str">
        <f t="shared" si="83"/>
        <v>Par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5</v>
      </c>
      <c r="E207" s="30" t="str">
        <f t="shared" si="83"/>
        <v>Par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5</v>
      </c>
      <c r="E210" s="30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5</v>
      </c>
      <c r="E211" s="30" t="str">
        <f t="shared" si="85"/>
        <v>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3</v>
      </c>
      <c r="E212" s="30" t="str">
        <f t="shared" si="85"/>
        <v>Par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5</v>
      </c>
      <c r="E213" s="30" t="str">
        <f t="shared" si="85"/>
        <v>bogey</v>
      </c>
      <c r="H213" t="s">
        <v>9</v>
      </c>
      <c r="I213">
        <f>COUNTIF(E210:E218,"Par")</f>
        <v>2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6</v>
      </c>
      <c r="E214" s="30" t="str">
        <f t="shared" si="85"/>
        <v>bogey</v>
      </c>
      <c r="H214" t="s">
        <v>122</v>
      </c>
      <c r="I214">
        <f>COUNTIF(E210:E218,"bogey")</f>
        <v>6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4</v>
      </c>
      <c r="E215" s="30" t="str">
        <f t="shared" si="85"/>
        <v>bogey</v>
      </c>
      <c r="H215" t="s">
        <v>123</v>
      </c>
      <c r="I215">
        <f>COUNTIF(E210:E218,"Double bogey")</f>
        <v>1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5</v>
      </c>
      <c r="E216" s="30" t="str">
        <f t="shared" si="85"/>
        <v>bogey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6</v>
      </c>
      <c r="E217" s="30" t="str">
        <f t="shared" si="85"/>
        <v>Double bogey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5</v>
      </c>
      <c r="E218" s="30" t="str">
        <f t="shared" si="85"/>
        <v>Par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CN218"/>
  <sheetViews>
    <sheetView topLeftCell="A12" zoomScaleNormal="100" workbookViewId="0">
      <pane xSplit="13" topLeftCell="BU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8</v>
      </c>
      <c r="AC7" s="15">
        <f t="shared" ref="AC7:AC15" si="9">IF((AB7-AA7)&gt;3,AA7+3,AB7)</f>
        <v>7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194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7</v>
      </c>
      <c r="BG7" s="15">
        <f t="shared" ref="BG7:BG15" si="19">IF((BF7-BE7)&gt;3,BE7+3,BF7)</f>
        <v>7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9</v>
      </c>
      <c r="AO8" s="15">
        <f t="shared" si="13"/>
        <v>7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8</v>
      </c>
      <c r="AU8" s="15">
        <f t="shared" si="15"/>
        <v>7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1</v>
      </c>
      <c r="S9" s="9"/>
      <c r="T9" s="16">
        <f t="shared" si="33"/>
        <v>3</v>
      </c>
      <c r="U9" s="15">
        <f t="shared" si="6"/>
        <v>3</v>
      </c>
      <c r="V9" s="15">
        <v>5</v>
      </c>
      <c r="W9" s="15">
        <f t="shared" si="7"/>
        <v>5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3</v>
      </c>
      <c r="AG9" s="15">
        <f t="shared" si="10"/>
        <v>3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12</v>
      </c>
      <c r="AM9" s="15">
        <f t="shared" si="12"/>
        <v>4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>
        <v>7</v>
      </c>
      <c r="BA9" s="15">
        <f t="shared" si="17"/>
        <v>7</v>
      </c>
      <c r="BB9" s="2">
        <v>0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>
        <v>3</v>
      </c>
      <c r="BS9" s="15">
        <f t="shared" si="23"/>
        <v>3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>
        <v>3</v>
      </c>
      <c r="BY9" s="15">
        <f t="shared" si="25"/>
        <v>3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7</v>
      </c>
      <c r="E10" s="15">
        <f t="shared" si="1"/>
        <v>7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9</v>
      </c>
      <c r="Q10" s="15">
        <f t="shared" si="5"/>
        <v>8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4"/>
        <v>13</v>
      </c>
      <c r="AA10" s="15">
        <f t="shared" si="8"/>
        <v>5</v>
      </c>
      <c r="AB10" s="15">
        <v>7</v>
      </c>
      <c r="AC10" s="15">
        <f t="shared" si="9"/>
        <v>7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0.5</v>
      </c>
      <c r="AK10" s="9"/>
      <c r="AL10" s="16">
        <f t="shared" si="36"/>
        <v>13</v>
      </c>
      <c r="AM10" s="15">
        <f t="shared" si="12"/>
        <v>5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>
        <v>8</v>
      </c>
      <c r="BA10" s="15">
        <f t="shared" si="17"/>
        <v>8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4</v>
      </c>
      <c r="E11" s="15">
        <f t="shared" si="1"/>
        <v>4</v>
      </c>
      <c r="F11" s="2">
        <v>1</v>
      </c>
      <c r="G11" s="9"/>
      <c r="H11" s="16">
        <f t="shared" si="31"/>
        <v>5</v>
      </c>
      <c r="I11" s="15">
        <f t="shared" si="2"/>
        <v>5</v>
      </c>
      <c r="J11" s="15">
        <v>8</v>
      </c>
      <c r="K11" s="15">
        <f t="shared" si="3"/>
        <v>8</v>
      </c>
      <c r="L11" s="2">
        <v>0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6</v>
      </c>
      <c r="W11" s="15">
        <f t="shared" si="7"/>
        <v>6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0.5</v>
      </c>
      <c r="AK11" s="9"/>
      <c r="AL11" s="16">
        <f t="shared" si="36"/>
        <v>14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5</v>
      </c>
      <c r="AS11" s="15">
        <f t="shared" si="14"/>
        <v>5</v>
      </c>
      <c r="AT11" s="15">
        <v>7</v>
      </c>
      <c r="AU11" s="15">
        <f t="shared" si="15"/>
        <v>7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7</v>
      </c>
      <c r="BA11" s="15">
        <f t="shared" si="17"/>
        <v>6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>
        <v>7</v>
      </c>
      <c r="BG11" s="15">
        <f t="shared" si="19"/>
        <v>7</v>
      </c>
      <c r="BH11" s="2"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2"/>
        <v>5</v>
      </c>
      <c r="BW11" s="15">
        <f t="shared" si="24"/>
        <v>5</v>
      </c>
      <c r="BX11" s="15">
        <v>6</v>
      </c>
      <c r="BY11" s="15">
        <f t="shared" si="25"/>
        <v>6</v>
      </c>
      <c r="BZ11" s="2">
        <v>1</v>
      </c>
      <c r="CA11" s="9"/>
      <c r="CB11" s="16">
        <f t="shared" si="43"/>
        <v>14</v>
      </c>
      <c r="CC11" s="15">
        <f t="shared" si="26"/>
        <v>3</v>
      </c>
      <c r="CD11" s="15">
        <v>5</v>
      </c>
      <c r="CE11" s="15">
        <f t="shared" si="27"/>
        <v>5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7</v>
      </c>
      <c r="E12" s="15">
        <f t="shared" si="1"/>
        <v>7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>
        <v>7</v>
      </c>
      <c r="W12" s="15">
        <f t="shared" si="7"/>
        <v>6</v>
      </c>
      <c r="X12" s="2">
        <v>0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6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7</v>
      </c>
      <c r="AO12" s="15">
        <f t="shared" si="13"/>
        <v>7</v>
      </c>
      <c r="AP12" s="2">
        <v>0</v>
      </c>
      <c r="AQ12" s="9"/>
      <c r="AR12" s="16">
        <f t="shared" si="37"/>
        <v>6</v>
      </c>
      <c r="AS12" s="15">
        <f t="shared" si="14"/>
        <v>3</v>
      </c>
      <c r="AT12" s="15">
        <v>7</v>
      </c>
      <c r="AU12" s="15">
        <f t="shared" si="15"/>
        <v>6</v>
      </c>
      <c r="AV12" s="2">
        <v>0</v>
      </c>
      <c r="AW12" s="9"/>
      <c r="AX12" s="16">
        <f t="shared" si="38"/>
        <v>15</v>
      </c>
      <c r="AY12" s="15">
        <f t="shared" si="16"/>
        <v>4</v>
      </c>
      <c r="AZ12" s="15">
        <v>5</v>
      </c>
      <c r="BA12" s="15">
        <f t="shared" si="17"/>
        <v>5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6</v>
      </c>
      <c r="BG12" s="15">
        <f t="shared" si="19"/>
        <v>6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4</v>
      </c>
      <c r="CD12" s="15">
        <v>7</v>
      </c>
      <c r="CE12" s="15">
        <f t="shared" si="27"/>
        <v>7</v>
      </c>
      <c r="CF12" s="2">
        <v>0.5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8</v>
      </c>
      <c r="E13" s="15">
        <f t="shared" si="1"/>
        <v>7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16</v>
      </c>
      <c r="AA13" s="15">
        <f t="shared" si="8"/>
        <v>4</v>
      </c>
      <c r="AB13" s="15">
        <v>6</v>
      </c>
      <c r="AC13" s="15">
        <f t="shared" si="9"/>
        <v>6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6"/>
        <v>16</v>
      </c>
      <c r="AM13" s="15">
        <f t="shared" si="12"/>
        <v>4</v>
      </c>
      <c r="AN13" s="15">
        <v>6</v>
      </c>
      <c r="AO13" s="15">
        <f t="shared" si="13"/>
        <v>6</v>
      </c>
      <c r="AP13" s="2">
        <v>0.5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16</v>
      </c>
      <c r="AY13" s="15">
        <f t="shared" si="16"/>
        <v>4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7</v>
      </c>
      <c r="BY13" s="15">
        <f t="shared" si="25"/>
        <v>7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7</v>
      </c>
      <c r="CE13" s="15">
        <f t="shared" si="27"/>
        <v>7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>
        <v>7</v>
      </c>
      <c r="W14" s="15">
        <f t="shared" si="7"/>
        <v>7</v>
      </c>
      <c r="X14" s="2">
        <v>0</v>
      </c>
      <c r="Y14" s="9"/>
      <c r="Z14" s="16">
        <f t="shared" si="34"/>
        <v>17</v>
      </c>
      <c r="AA14" s="15">
        <f t="shared" si="8"/>
        <v>3</v>
      </c>
      <c r="AB14" s="15">
        <v>4</v>
      </c>
      <c r="AC14" s="15">
        <f t="shared" si="9"/>
        <v>4</v>
      </c>
      <c r="AD14" s="2">
        <v>1</v>
      </c>
      <c r="AE14" s="9"/>
      <c r="AF14" s="16">
        <f t="shared" si="35"/>
        <v>8</v>
      </c>
      <c r="AG14" s="15">
        <f t="shared" si="10"/>
        <v>4</v>
      </c>
      <c r="AH14" s="15">
        <v>9</v>
      </c>
      <c r="AI14" s="15">
        <f t="shared" si="11"/>
        <v>7</v>
      </c>
      <c r="AJ14" s="2">
        <v>0</v>
      </c>
      <c r="AK14" s="9"/>
      <c r="AL14" s="16">
        <f t="shared" si="36"/>
        <v>17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8</v>
      </c>
      <c r="AS14" s="15">
        <f t="shared" si="14"/>
        <v>4</v>
      </c>
      <c r="AT14" s="15">
        <v>7</v>
      </c>
      <c r="AU14" s="15">
        <f t="shared" si="15"/>
        <v>7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6</v>
      </c>
      <c r="BG14" s="15">
        <f t="shared" si="19"/>
        <v>6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>
        <v>6</v>
      </c>
      <c r="BS14" s="15">
        <f t="shared" si="23"/>
        <v>6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>
        <v>7</v>
      </c>
      <c r="BY14" s="15">
        <f t="shared" si="25"/>
        <v>7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2</v>
      </c>
      <c r="CE14" s="15">
        <f t="shared" si="27"/>
        <v>2</v>
      </c>
      <c r="CF14" s="2">
        <v>1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9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8</v>
      </c>
      <c r="AI15" s="15">
        <f t="shared" si="11"/>
        <v>8</v>
      </c>
      <c r="AJ15" s="2">
        <v>0.5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56</v>
      </c>
      <c r="E16" s="2">
        <f>SUM(E7:E15)</f>
        <v>55</v>
      </c>
      <c r="F16" s="2">
        <f>SUM(F7:F15)</f>
        <v>5.5</v>
      </c>
      <c r="G16" s="9"/>
      <c r="H16" s="10" t="s">
        <v>37</v>
      </c>
      <c r="I16" s="15">
        <f>SUM(I7:I15)</f>
        <v>36</v>
      </c>
      <c r="J16" s="15">
        <f>SUM(J7:J15)</f>
        <v>54</v>
      </c>
      <c r="K16" s="15">
        <f>SUM(K7:K15)</f>
        <v>53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57</v>
      </c>
      <c r="Q16" s="15">
        <f>SUM(Q7:Q15)</f>
        <v>55</v>
      </c>
      <c r="R16" s="2">
        <f>SUM(R7:R15)</f>
        <v>5.5</v>
      </c>
      <c r="S16" s="9"/>
      <c r="T16" s="10" t="s">
        <v>37</v>
      </c>
      <c r="U16" s="15">
        <f>SUM(U7:U15)</f>
        <v>36</v>
      </c>
      <c r="V16" s="15">
        <f>SUM(V7:V15)</f>
        <v>51</v>
      </c>
      <c r="W16" s="15">
        <f>SUM(W7:W15)</f>
        <v>50</v>
      </c>
      <c r="X16" s="2">
        <f>SUM(X7:X15)</f>
        <v>4.5</v>
      </c>
      <c r="Y16" s="9"/>
      <c r="Z16" s="10" t="s">
        <v>37</v>
      </c>
      <c r="AA16" s="15">
        <f>SUM(AA7:AA15)</f>
        <v>36</v>
      </c>
      <c r="AB16" s="15">
        <f>SUM(AB7:AB15)</f>
        <v>53</v>
      </c>
      <c r="AC16" s="15">
        <f>SUM(AC7:AC15)</f>
        <v>52</v>
      </c>
      <c r="AD16" s="2">
        <f>SUM(AD7:AD15)</f>
        <v>5</v>
      </c>
      <c r="AE16" s="9"/>
      <c r="AF16" s="10" t="s">
        <v>37</v>
      </c>
      <c r="AG16" s="15">
        <f>SUM(AG7:AG15)</f>
        <v>36</v>
      </c>
      <c r="AH16" s="15">
        <f>SUM(AH7:AH15)</f>
        <v>52</v>
      </c>
      <c r="AI16" s="15">
        <f>SUM(AI7:AI15)</f>
        <v>50</v>
      </c>
      <c r="AJ16" s="2">
        <f>SUM(AJ7:AJ15)</f>
        <v>5</v>
      </c>
      <c r="AK16" s="9"/>
      <c r="AL16" s="10" t="s">
        <v>37</v>
      </c>
      <c r="AM16" s="15">
        <f>SUM(AM7:AM15)</f>
        <v>36</v>
      </c>
      <c r="AN16" s="15">
        <f>SUM(AN7:AN15)</f>
        <v>54</v>
      </c>
      <c r="AO16" s="15">
        <f>SUM(AO7:AO15)</f>
        <v>52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58</v>
      </c>
      <c r="AU16" s="15">
        <f>SUM(AU7:AU15)</f>
        <v>56</v>
      </c>
      <c r="AV16" s="2">
        <f>SUM(AV7:AV15)</f>
        <v>4</v>
      </c>
      <c r="AW16" s="9"/>
      <c r="AX16" s="10" t="s">
        <v>37</v>
      </c>
      <c r="AY16" s="15">
        <f>SUM(AY7:AY15)</f>
        <v>36</v>
      </c>
      <c r="AZ16" s="15">
        <f>SUM(AZ7:AZ15)</f>
        <v>56</v>
      </c>
      <c r="BA16" s="15">
        <f>SUM(BA7:BA15)</f>
        <v>55</v>
      </c>
      <c r="BB16" s="2">
        <f>SUM(BB7:BB15)</f>
        <v>2.5</v>
      </c>
      <c r="BC16" s="9"/>
      <c r="BD16" s="10" t="s">
        <v>37</v>
      </c>
      <c r="BE16" s="15">
        <f>SUM(BE7:BE15)</f>
        <v>36</v>
      </c>
      <c r="BF16" s="15">
        <f>SUM(BF7:BF15)</f>
        <v>55</v>
      </c>
      <c r="BG16" s="15">
        <f>SUM(BG7:BG15)</f>
        <v>55</v>
      </c>
      <c r="BH16" s="2">
        <f>SUM(BH7:BH15)</f>
        <v>2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45</v>
      </c>
      <c r="BS16" s="15">
        <f>SUM(BS7:BS15)</f>
        <v>45</v>
      </c>
      <c r="BT16" s="2">
        <f>SUM(BT7:BT15)</f>
        <v>5</v>
      </c>
      <c r="BU16" s="9"/>
      <c r="BV16" s="10" t="s">
        <v>37</v>
      </c>
      <c r="BW16" s="15">
        <f>SUM(BW7:BW15)</f>
        <v>36</v>
      </c>
      <c r="BX16" s="15">
        <f>SUM(BX7:BX15)</f>
        <v>50</v>
      </c>
      <c r="BY16" s="15">
        <f>SUM(BY7:BY15)</f>
        <v>50</v>
      </c>
      <c r="BZ16" s="2">
        <f>SUM(BZ7:BZ15)</f>
        <v>6</v>
      </c>
      <c r="CA16" s="9"/>
      <c r="CB16" s="10" t="s">
        <v>37</v>
      </c>
      <c r="CC16" s="15">
        <f>SUM(CC7:CC15)</f>
        <v>36</v>
      </c>
      <c r="CD16" s="15">
        <f>SUM(CD7:CD15)</f>
        <v>51</v>
      </c>
      <c r="CE16" s="15">
        <f>SUM(CE7:CE15)</f>
        <v>51</v>
      </c>
      <c r="CF16" s="2">
        <f>SUM(CF7:CF15)</f>
        <v>3.5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0</v>
      </c>
      <c r="M18" s="9"/>
      <c r="Q18" t="s">
        <v>110</v>
      </c>
      <c r="R18" s="35">
        <v>0.5</v>
      </c>
      <c r="S18" s="9"/>
      <c r="W18" t="s">
        <v>110</v>
      </c>
      <c r="X18" s="2">
        <v>0.5</v>
      </c>
      <c r="Y18" s="9"/>
      <c r="AC18" t="s">
        <v>110</v>
      </c>
      <c r="AD18" s="2">
        <v>1</v>
      </c>
      <c r="AE18" s="9"/>
      <c r="AI18" t="s">
        <v>110</v>
      </c>
      <c r="AJ18" s="2">
        <v>1</v>
      </c>
      <c r="AK18" s="9"/>
      <c r="AO18" t="s">
        <v>110</v>
      </c>
      <c r="AP18" s="2">
        <v>1</v>
      </c>
      <c r="AQ18" s="9"/>
      <c r="AU18" t="s">
        <v>110</v>
      </c>
      <c r="AV18" s="2">
        <v>0</v>
      </c>
      <c r="AW18" s="9"/>
      <c r="BA18" t="s">
        <v>110</v>
      </c>
      <c r="BB18" s="2">
        <v>0</v>
      </c>
      <c r="BC18" s="9"/>
      <c r="BG18" t="s">
        <v>110</v>
      </c>
      <c r="BH18" s="2">
        <v>0</v>
      </c>
      <c r="BI18" s="9"/>
      <c r="BM18" t="s">
        <v>110</v>
      </c>
      <c r="BO18" s="9"/>
      <c r="BS18" t="s">
        <v>110</v>
      </c>
      <c r="BT18" s="2">
        <v>1</v>
      </c>
      <c r="BU18" s="9"/>
      <c r="BY18" t="s">
        <v>110</v>
      </c>
      <c r="BZ18" s="2">
        <v>1</v>
      </c>
      <c r="CA18" s="9"/>
      <c r="CE18" t="s">
        <v>110</v>
      </c>
      <c r="CF18" s="2">
        <v>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B19" s="194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6.5</v>
      </c>
      <c r="G20" s="9"/>
      <c r="K20" t="s">
        <v>111</v>
      </c>
      <c r="L20" s="17">
        <f>SUM(L16:L19)</f>
        <v>4</v>
      </c>
      <c r="M20" s="9"/>
      <c r="Q20" t="s">
        <v>111</v>
      </c>
      <c r="R20" s="17">
        <f>SUM(R16:R19)</f>
        <v>6</v>
      </c>
      <c r="S20" s="9"/>
      <c r="W20" t="s">
        <v>111</v>
      </c>
      <c r="X20" s="17">
        <f>SUM(X16:X19)</f>
        <v>5</v>
      </c>
      <c r="Y20" s="9"/>
      <c r="AC20" t="s">
        <v>111</v>
      </c>
      <c r="AD20" s="17">
        <f>SUM(AD16:AD19)</f>
        <v>6</v>
      </c>
      <c r="AE20" s="9"/>
      <c r="AI20" t="s">
        <v>111</v>
      </c>
      <c r="AJ20" s="17">
        <f>SUM(AJ16:AJ19)</f>
        <v>6</v>
      </c>
      <c r="AK20" s="9"/>
      <c r="AO20" t="s">
        <v>111</v>
      </c>
      <c r="AP20" s="17">
        <f>SUM(AP16:AP19)</f>
        <v>5.5</v>
      </c>
      <c r="AQ20" s="9"/>
      <c r="AU20" t="s">
        <v>111</v>
      </c>
      <c r="AV20" s="17">
        <f>SUM(AV16:AV19)</f>
        <v>4</v>
      </c>
      <c r="AW20" s="9"/>
      <c r="BA20" t="s">
        <v>111</v>
      </c>
      <c r="BB20" s="17">
        <f>SUM(BB16:BB19)</f>
        <v>2.5</v>
      </c>
      <c r="BC20" s="9"/>
      <c r="BG20" t="s">
        <v>111</v>
      </c>
      <c r="BH20" s="17">
        <f>SUM(BH16:BH19)</f>
        <v>2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6</v>
      </c>
      <c r="BU20" s="9"/>
      <c r="BY20" t="s">
        <v>111</v>
      </c>
      <c r="BZ20" s="17">
        <f>SUM(BZ16:BZ19)</f>
        <v>7</v>
      </c>
      <c r="CA20" s="9"/>
      <c r="CE20" t="s">
        <v>111</v>
      </c>
      <c r="CF20" s="17">
        <f>SUM(CF16:CF19)</f>
        <v>3.5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19</v>
      </c>
      <c r="G22" s="9"/>
      <c r="K22" t="s">
        <v>55</v>
      </c>
      <c r="L22" s="2">
        <f>IF(J16=0,0,K16-I16)</f>
        <v>17</v>
      </c>
      <c r="M22" s="9"/>
      <c r="Q22" t="s">
        <v>55</v>
      </c>
      <c r="R22" s="36">
        <f>IF(P16=0,0,Q16-O16)</f>
        <v>19</v>
      </c>
      <c r="S22" s="9"/>
      <c r="W22" t="s">
        <v>55</v>
      </c>
      <c r="X22" s="2">
        <f>IF(V16=0,0,W16-U16)</f>
        <v>14</v>
      </c>
      <c r="Y22" s="9"/>
      <c r="AC22" t="s">
        <v>55</v>
      </c>
      <c r="AD22" s="2">
        <f>IF(AB16=0,0,AC16-AA16)</f>
        <v>16</v>
      </c>
      <c r="AE22" s="9"/>
      <c r="AI22" t="s">
        <v>55</v>
      </c>
      <c r="AJ22" s="2">
        <f>IF(AH16=0,0,AI16-AG16)</f>
        <v>14</v>
      </c>
      <c r="AK22" s="9"/>
      <c r="AO22" t="s">
        <v>55</v>
      </c>
      <c r="AP22" s="2">
        <f>IF(AN16=0,0,AO16-AM16)</f>
        <v>16</v>
      </c>
      <c r="AQ22" s="9"/>
      <c r="AU22" t="s">
        <v>55</v>
      </c>
      <c r="AV22" s="2">
        <f>IF(AT16=0,0,AU16-AS16)</f>
        <v>20</v>
      </c>
      <c r="AW22" s="9"/>
      <c r="BA22" t="s">
        <v>55</v>
      </c>
      <c r="BB22" s="2">
        <f>IF(AZ16=0,0,BA16-AY16)</f>
        <v>19</v>
      </c>
      <c r="BC22" s="9"/>
      <c r="BG22" t="s">
        <v>55</v>
      </c>
      <c r="BH22" s="2">
        <f>IF(BF16=0,0,BG16-BE16)</f>
        <v>19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9</v>
      </c>
      <c r="BU22" s="9"/>
      <c r="BY22" t="s">
        <v>55</v>
      </c>
      <c r="BZ22" s="2">
        <f>IF(BX16=0,0,BY16-BW16)</f>
        <v>14</v>
      </c>
      <c r="CA22" s="9"/>
      <c r="CE22" t="s">
        <v>55</v>
      </c>
      <c r="CF22" s="2">
        <f>IF(CD16=0,0,CE16-CC16)</f>
        <v>15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6.5</v>
      </c>
      <c r="D29" s="198">
        <v>7</v>
      </c>
      <c r="E29">
        <f>IF(D16&gt;0,1,0)</f>
        <v>1</v>
      </c>
      <c r="F29" s="2">
        <f t="shared" ref="F29:F43" si="45">E29</f>
        <v>1</v>
      </c>
      <c r="G29" s="20"/>
      <c r="I29" s="30">
        <v>1</v>
      </c>
      <c r="J29" s="2">
        <f>IFERROR(AVERAGE(J7,V7,AH7,AT7,BF7,BR7,BX7,CJ7),0)</f>
        <v>5.1428571428571432</v>
      </c>
      <c r="K29">
        <f>IFERROR(MIN(J7,V7,AH7,AT7,BF7,BR7,BX7,CJ7),0)</f>
        <v>4</v>
      </c>
      <c r="L29" s="2">
        <f>IFERROR(MAX(J7,V7,AH7,AT7,BF7,BR7,BX7,CJ7),0)</f>
        <v>7</v>
      </c>
      <c r="M29" s="20"/>
    </row>
    <row r="30" spans="1:91" x14ac:dyDescent="0.2">
      <c r="A30" s="20"/>
      <c r="B30" t="s">
        <v>40</v>
      </c>
      <c r="C30" s="2">
        <f>L20</f>
        <v>4</v>
      </c>
      <c r="D30" s="2">
        <f t="shared" ref="D30:D43" si="46">C30</f>
        <v>4</v>
      </c>
      <c r="E30">
        <f>IF(J16&gt;0,1,0)</f>
        <v>1</v>
      </c>
      <c r="F30" s="2">
        <f t="shared" si="45"/>
        <v>1</v>
      </c>
      <c r="G30" s="20"/>
      <c r="I30" s="30">
        <v>2</v>
      </c>
      <c r="J30" s="2">
        <f t="shared" ref="J30:J37" si="47">IFERROR(AVERAGE(J8,V8,AH8,AT8,BF8,BR8,BX8,CJ8),0)</f>
        <v>6.2857142857142856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8</v>
      </c>
      <c r="M30" s="20"/>
    </row>
    <row r="31" spans="1:91" x14ac:dyDescent="0.2">
      <c r="A31" s="20"/>
      <c r="B31" t="s">
        <v>41</v>
      </c>
      <c r="C31" s="2">
        <f>R20</f>
        <v>6</v>
      </c>
      <c r="D31" s="2">
        <f t="shared" si="46"/>
        <v>6</v>
      </c>
      <c r="E31">
        <f>IF(P16&gt;0,1,0)</f>
        <v>1</v>
      </c>
      <c r="F31" s="2">
        <f t="shared" si="45"/>
        <v>1</v>
      </c>
      <c r="G31" s="20"/>
      <c r="I31" s="30">
        <v>3</v>
      </c>
      <c r="J31" s="2">
        <f t="shared" si="47"/>
        <v>3.8571428571428572</v>
      </c>
      <c r="K31">
        <f t="shared" si="48"/>
        <v>3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5</v>
      </c>
      <c r="D32" s="2">
        <f t="shared" si="46"/>
        <v>5</v>
      </c>
      <c r="E32">
        <f>IF(V16&gt;0,1,0)</f>
        <v>1</v>
      </c>
      <c r="F32" s="2">
        <f t="shared" si="45"/>
        <v>1</v>
      </c>
      <c r="G32" s="20"/>
      <c r="I32" s="30">
        <v>4</v>
      </c>
      <c r="J32" s="2">
        <f t="shared" si="47"/>
        <v>5.5714285714285712</v>
      </c>
      <c r="K32">
        <f t="shared" si="48"/>
        <v>4</v>
      </c>
      <c r="L32" s="2">
        <f t="shared" si="49"/>
        <v>7</v>
      </c>
      <c r="M32" s="20"/>
    </row>
    <row r="33" spans="1:18" x14ac:dyDescent="0.2">
      <c r="A33" s="20"/>
      <c r="B33" t="s">
        <v>43</v>
      </c>
      <c r="C33" s="2">
        <f>AD20</f>
        <v>6</v>
      </c>
      <c r="D33" s="2">
        <f t="shared" si="46"/>
        <v>6</v>
      </c>
      <c r="E33">
        <f>IF(AB16&gt;0,1,0)</f>
        <v>1</v>
      </c>
      <c r="F33" s="2">
        <f t="shared" si="45"/>
        <v>1</v>
      </c>
      <c r="G33" s="20"/>
      <c r="I33" s="30">
        <v>5</v>
      </c>
      <c r="J33" s="2">
        <f t="shared" si="47"/>
        <v>6.4285714285714288</v>
      </c>
      <c r="K33">
        <f t="shared" si="48"/>
        <v>5</v>
      </c>
      <c r="L33" s="2">
        <f t="shared" si="49"/>
        <v>8</v>
      </c>
      <c r="M33" s="20"/>
    </row>
    <row r="34" spans="1:18" x14ac:dyDescent="0.2">
      <c r="A34" s="20"/>
      <c r="B34" t="s">
        <v>44</v>
      </c>
      <c r="C34" s="2">
        <f>AJ20</f>
        <v>6</v>
      </c>
      <c r="D34" s="2">
        <f t="shared" si="46"/>
        <v>6</v>
      </c>
      <c r="E34">
        <f>IF(AH16&gt;0,1,0)</f>
        <v>1</v>
      </c>
      <c r="F34" s="2">
        <f t="shared" si="45"/>
        <v>1</v>
      </c>
      <c r="G34" s="20"/>
      <c r="I34" s="30">
        <v>6</v>
      </c>
      <c r="J34" s="2">
        <f t="shared" si="47"/>
        <v>5.7142857142857144</v>
      </c>
      <c r="K34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5.5</v>
      </c>
      <c r="D35" s="2">
        <f t="shared" si="46"/>
        <v>5.5</v>
      </c>
      <c r="E35">
        <f>IF(AN16&gt;0,1,0)</f>
        <v>1</v>
      </c>
      <c r="F35" s="2">
        <f t="shared" si="45"/>
        <v>1</v>
      </c>
      <c r="G35" s="20"/>
      <c r="I35" s="30">
        <v>7</v>
      </c>
      <c r="J35" s="2">
        <f t="shared" si="47"/>
        <v>5.5714285714285712</v>
      </c>
      <c r="K35">
        <f t="shared" si="48"/>
        <v>4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4</v>
      </c>
      <c r="D36" s="2">
        <f t="shared" si="46"/>
        <v>4</v>
      </c>
      <c r="E36">
        <f>IF(AT16&gt;0,1,0)</f>
        <v>1</v>
      </c>
      <c r="F36" s="2">
        <f t="shared" si="45"/>
        <v>1</v>
      </c>
      <c r="G36" s="20"/>
      <c r="I36" s="30">
        <v>8</v>
      </c>
      <c r="J36" s="2">
        <f t="shared" si="47"/>
        <v>6.7142857142857144</v>
      </c>
      <c r="K36">
        <f t="shared" si="48"/>
        <v>5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2.5</v>
      </c>
      <c r="D37" s="2"/>
      <c r="E37">
        <f>IF(AZ16&gt;0,1,0)</f>
        <v>1</v>
      </c>
      <c r="F37" s="2">
        <f t="shared" si="45"/>
        <v>1</v>
      </c>
      <c r="G37" s="20"/>
      <c r="I37" s="30">
        <v>9</v>
      </c>
      <c r="J37" s="2">
        <f t="shared" si="47"/>
        <v>6.8571428571428568</v>
      </c>
      <c r="K37">
        <f t="shared" si="48"/>
        <v>5</v>
      </c>
      <c r="L37" s="2">
        <f t="shared" si="49"/>
        <v>9</v>
      </c>
      <c r="M37" s="20"/>
    </row>
    <row r="38" spans="1:18" x14ac:dyDescent="0.2">
      <c r="A38" s="20"/>
      <c r="B38" t="s">
        <v>48</v>
      </c>
      <c r="C38" s="2">
        <f>BH20</f>
        <v>2</v>
      </c>
      <c r="D38" s="2"/>
      <c r="E38">
        <f>IF(BF16&gt;0,1,0)</f>
        <v>1</v>
      </c>
      <c r="F38" s="2">
        <f t="shared" si="45"/>
        <v>1</v>
      </c>
      <c r="G38" s="20"/>
      <c r="I38" s="33" t="s">
        <v>115</v>
      </c>
      <c r="J38" s="34">
        <f>SUM(J29:J37)</f>
        <v>52.142857142857139</v>
      </c>
      <c r="K38" s="34">
        <f t="shared" ref="K38:L38" si="50">SUM(K29:K37)</f>
        <v>39</v>
      </c>
      <c r="L38" s="34">
        <f t="shared" si="50"/>
        <v>67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6"/>
        <v>0</v>
      </c>
      <c r="E39">
        <f>IF(BL16&gt;0,1,0)</f>
        <v>0</v>
      </c>
      <c r="F39" s="2">
        <f t="shared" si="45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6</v>
      </c>
      <c r="D40" s="2">
        <f t="shared" si="46"/>
        <v>6</v>
      </c>
      <c r="E40">
        <f>IF(BR16&gt;0,1,0)</f>
        <v>1</v>
      </c>
      <c r="F40" s="2">
        <f t="shared" si="45"/>
        <v>1</v>
      </c>
      <c r="G40" s="20"/>
      <c r="I40" s="30">
        <v>10</v>
      </c>
      <c r="J40" s="2">
        <f>IFERROR(AVERAGE(D7,P7,AB7,AN7,AZ7,BL7,CD7),0)</f>
        <v>6.166666666666667</v>
      </c>
      <c r="K40">
        <f>IFERROR(MIN(D7,P7,AB7,AN7,AZ7,BL7,CD7),0)</f>
        <v>5</v>
      </c>
      <c r="L40" s="2">
        <f>IFERROR(MAX(D7,P7,AB7,AN7,AZ7,BL7,CD7),0)</f>
        <v>8</v>
      </c>
      <c r="M40" s="20"/>
    </row>
    <row r="41" spans="1:18" x14ac:dyDescent="0.2">
      <c r="A41" s="20"/>
      <c r="B41" t="s">
        <v>51</v>
      </c>
      <c r="C41" s="2">
        <f>BZ20</f>
        <v>7</v>
      </c>
      <c r="D41" s="2">
        <f t="shared" si="46"/>
        <v>7</v>
      </c>
      <c r="E41">
        <f>IF(BX16&gt;0,1,0)</f>
        <v>1</v>
      </c>
      <c r="F41" s="2">
        <f t="shared" si="45"/>
        <v>1</v>
      </c>
      <c r="G41" s="20"/>
      <c r="I41" s="30">
        <v>11</v>
      </c>
      <c r="J41" s="2">
        <f t="shared" ref="J41:J48" si="51">IFERROR(AVERAGE(D8,P8,AB8,AN8,AZ8,BL8,CD8),0)</f>
        <v>7</v>
      </c>
      <c r="K41">
        <f t="shared" ref="K41:K48" si="52">IFERROR(MIN(D8,P8,AB8,AN8,AZ8,BL8,CD8),0)</f>
        <v>6</v>
      </c>
      <c r="L41" s="2">
        <f t="shared" ref="L41:L48" si="53">IFERROR(MAX(D8,P8,AB8,AN8,AZ8,BL8,CD8),0)</f>
        <v>9</v>
      </c>
      <c r="M41" s="20"/>
    </row>
    <row r="42" spans="1:18" x14ac:dyDescent="0.2">
      <c r="A42" s="20"/>
      <c r="B42" t="s">
        <v>52</v>
      </c>
      <c r="C42" s="2">
        <f>CF20</f>
        <v>3.5</v>
      </c>
      <c r="D42" s="2"/>
      <c r="E42">
        <f>IF(CD16&gt;0,1,0)</f>
        <v>1</v>
      </c>
      <c r="F42" s="2">
        <f t="shared" si="45"/>
        <v>1</v>
      </c>
      <c r="G42" s="20"/>
      <c r="I42" s="30">
        <v>12</v>
      </c>
      <c r="J42" s="2">
        <f t="shared" si="51"/>
        <v>5.833333333333333</v>
      </c>
      <c r="K42">
        <f t="shared" si="52"/>
        <v>5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6"/>
        <v>0</v>
      </c>
      <c r="E43" s="26">
        <f>IF(CJ16&gt;0,1,0)</f>
        <v>0</v>
      </c>
      <c r="F43" s="25">
        <f t="shared" si="45"/>
        <v>0</v>
      </c>
      <c r="G43" s="20"/>
      <c r="I43" s="30">
        <v>13</v>
      </c>
      <c r="J43" s="2">
        <f t="shared" si="51"/>
        <v>7.166666666666667</v>
      </c>
      <c r="K43">
        <f t="shared" si="52"/>
        <v>6</v>
      </c>
      <c r="L43" s="2">
        <f t="shared" si="53"/>
        <v>9</v>
      </c>
      <c r="M43" s="20"/>
    </row>
    <row r="44" spans="1:18" x14ac:dyDescent="0.2">
      <c r="A44" s="20"/>
      <c r="B44" t="s">
        <v>37</v>
      </c>
      <c r="C44" s="2">
        <f>SUM(C29:C43)</f>
        <v>64</v>
      </c>
      <c r="D44" s="2">
        <f>SUM(D29:D43)</f>
        <v>56.5</v>
      </c>
      <c r="E44">
        <f>SUM(E29:E43)</f>
        <v>13</v>
      </c>
      <c r="F44" s="2">
        <f>SUM(F29:F43)</f>
        <v>13</v>
      </c>
      <c r="G44" s="20"/>
      <c r="I44" s="30">
        <v>14</v>
      </c>
      <c r="J44" s="2">
        <f t="shared" si="51"/>
        <v>4.666666666666667</v>
      </c>
      <c r="K44">
        <f t="shared" si="52"/>
        <v>4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6.166666666666667</v>
      </c>
      <c r="K45">
        <f t="shared" si="52"/>
        <v>5</v>
      </c>
      <c r="L45" s="2">
        <f t="shared" si="53"/>
        <v>7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6.5</v>
      </c>
      <c r="K46">
        <f t="shared" si="52"/>
        <v>6</v>
      </c>
      <c r="L46" s="2">
        <f t="shared" si="53"/>
        <v>8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3.8333333333333335</v>
      </c>
      <c r="K47">
        <f t="shared" si="52"/>
        <v>2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1</v>
      </c>
      <c r="G48" s="20"/>
      <c r="I48" s="30">
        <v>18</v>
      </c>
      <c r="J48" s="2">
        <f t="shared" si="51"/>
        <v>7.166666666666667</v>
      </c>
      <c r="K48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10</v>
      </c>
      <c r="G49" s="20"/>
      <c r="I49" s="33" t="s">
        <v>117</v>
      </c>
      <c r="J49" s="34">
        <f>SUM(J40:J48)</f>
        <v>54.5</v>
      </c>
      <c r="K49" s="34">
        <f t="shared" ref="K49:L49" si="56">SUM(K40:K48)</f>
        <v>45</v>
      </c>
      <c r="L49" s="34">
        <f t="shared" si="56"/>
        <v>68</v>
      </c>
      <c r="M49" s="20"/>
      <c r="R49" s="2"/>
    </row>
    <row r="50" spans="1:18" x14ac:dyDescent="0.2">
      <c r="A50" s="20"/>
      <c r="B50" t="s">
        <v>118</v>
      </c>
      <c r="C50">
        <f t="shared" si="55"/>
        <v>32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42</v>
      </c>
      <c r="G51" s="20"/>
      <c r="R51" s="2"/>
    </row>
    <row r="52" spans="1:18" x14ac:dyDescent="0.2">
      <c r="A52" s="20"/>
      <c r="B52" t="s">
        <v>12</v>
      </c>
      <c r="C52">
        <f t="shared" si="55"/>
        <v>32</v>
      </c>
      <c r="G52" s="20"/>
      <c r="R52" s="2"/>
    </row>
    <row r="53" spans="1:18" x14ac:dyDescent="0.2">
      <c r="A53" s="20"/>
      <c r="B53" t="s">
        <v>37</v>
      </c>
      <c r="C53" s="28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5</v>
      </c>
      <c r="E56" s="30" t="str">
        <f t="shared" ref="E56:E64" si="58">IF(D56&lt;&gt;0,IF((D56-C56)=-1,"Birdie",IF((D56-C56)=-2,"Eagle",IF((D56-C56)=0,"Par",IF((D56-C56)=1,"bogey",IF((D56-C56)=2,"Double bogey","Other"))))),"  ")</f>
        <v>bogey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7</v>
      </c>
      <c r="E57" s="30" t="str">
        <f t="shared" si="58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5</v>
      </c>
      <c r="E58" s="30" t="str">
        <f t="shared" si="58"/>
        <v>bogey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7</v>
      </c>
      <c r="E59" s="30" t="str">
        <f t="shared" si="58"/>
        <v>Double bogey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4</v>
      </c>
      <c r="E60" s="30" t="str">
        <f t="shared" si="58"/>
        <v>bogey</v>
      </c>
      <c r="H60" t="s">
        <v>122</v>
      </c>
      <c r="I60">
        <f>COUNTIF(E56:E64,"bogey")</f>
        <v>3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7</v>
      </c>
      <c r="E61" s="30" t="str">
        <f t="shared" si="58"/>
        <v>Other</v>
      </c>
      <c r="H61" t="s">
        <v>123</v>
      </c>
      <c r="I61">
        <f>COUNTIF(E56:E64,"Double bogey")</f>
        <v>2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8</v>
      </c>
      <c r="E62" s="30" t="str">
        <f t="shared" si="58"/>
        <v>Other</v>
      </c>
      <c r="H62" t="s">
        <v>12</v>
      </c>
      <c r="I62">
        <f>COUNTIF(E56:E64,"Other")</f>
        <v>4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5</v>
      </c>
      <c r="E63" s="30" t="str">
        <f t="shared" si="58"/>
        <v>Double bogey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8</v>
      </c>
      <c r="E64" s="30" t="str">
        <f t="shared" si="58"/>
        <v>Other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5</v>
      </c>
      <c r="E67" s="30" t="str">
        <f t="shared" ref="E67:E75" si="60">IF(D67&lt;&gt;0,IF((D67-C67)=-1,"Birdie",IF((D67-C67)=-2,"Eagle",IF((D67-C67)=0,"Par",IF((D67-C67)=1,"bogey",IF((D67-C67)=2,"Double bogey","Other"))))),"  ")</f>
        <v>bogey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6</v>
      </c>
      <c r="E68" s="30" t="str">
        <f t="shared" si="60"/>
        <v>Double bogey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4</v>
      </c>
      <c r="E69" s="30" t="str">
        <f t="shared" si="60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6</v>
      </c>
      <c r="E70" s="30" t="str">
        <f t="shared" si="60"/>
        <v>Double bogey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8</v>
      </c>
      <c r="E71" s="30" t="str">
        <f t="shared" si="60"/>
        <v>Other</v>
      </c>
      <c r="H71" t="s">
        <v>122</v>
      </c>
      <c r="I71">
        <f>COUNTIF(E67:E75,"bogey")</f>
        <v>3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5</v>
      </c>
      <c r="E72" s="30" t="str">
        <f t="shared" si="60"/>
        <v>Double bogey</v>
      </c>
      <c r="H72" t="s">
        <v>123</v>
      </c>
      <c r="I72">
        <f>COUNTIF(E67:E75,"Double bogey")</f>
        <v>4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6</v>
      </c>
      <c r="E73" s="30" t="str">
        <f t="shared" si="60"/>
        <v>Double bogey</v>
      </c>
      <c r="H73" t="s">
        <v>12</v>
      </c>
      <c r="I73">
        <f>COUNTIF(E67:E75,"Other")</f>
        <v>2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5</v>
      </c>
      <c r="E74" s="30" t="str">
        <f t="shared" si="60"/>
        <v>bogey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9</v>
      </c>
      <c r="E75" s="30" t="str">
        <f t="shared" si="60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6</v>
      </c>
      <c r="E78" s="30" t="str">
        <f t="shared" ref="E78:E86" si="62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8</v>
      </c>
      <c r="E79" s="30" t="str">
        <f t="shared" si="62"/>
        <v>Other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6</v>
      </c>
      <c r="E80" s="30" t="str">
        <f t="shared" si="62"/>
        <v>Double bogey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9</v>
      </c>
      <c r="E81" s="30" t="str">
        <f t="shared" si="62"/>
        <v>Other</v>
      </c>
      <c r="H81" t="s">
        <v>9</v>
      </c>
      <c r="I81">
        <f>COUNTIF(E78:E86,"Par")</f>
        <v>0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4</v>
      </c>
      <c r="E82" s="30" t="str">
        <f t="shared" si="62"/>
        <v>bogey</v>
      </c>
      <c r="H82" t="s">
        <v>122</v>
      </c>
      <c r="I82">
        <f>COUNTIF(E78:E86,"bogey")</f>
        <v>2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6</v>
      </c>
      <c r="E83" s="30" t="str">
        <f t="shared" si="62"/>
        <v>Double bogey</v>
      </c>
      <c r="H83" t="s">
        <v>123</v>
      </c>
      <c r="I83">
        <f>COUNTIF(E78:E86,"Double bogey")</f>
        <v>4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6</v>
      </c>
      <c r="E84" s="30" t="str">
        <f t="shared" si="62"/>
        <v>Double bogey</v>
      </c>
      <c r="H84" t="s">
        <v>12</v>
      </c>
      <c r="I84">
        <f>COUNTIF(E78:E86,"Other")</f>
        <v>3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4</v>
      </c>
      <c r="E85" s="30" t="str">
        <f t="shared" si="62"/>
        <v>bogey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8</v>
      </c>
      <c r="E86" s="30" t="str">
        <f t="shared" si="62"/>
        <v>Other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4</v>
      </c>
      <c r="E89" s="30" t="str">
        <f t="shared" ref="E89:E97" si="64">IF(D89&lt;&gt;0,IF((D89-C89)=-1,"Birdie",IF((D89-C89)=-2,"Eagle",IF((D89-C89)=0,"Par",IF((D89-C89)=1,"bogey",IF((D89-C89)=2,"Double bogey","Other"))))),"  ")</f>
        <v>Par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6</v>
      </c>
      <c r="E90" s="30" t="str">
        <f t="shared" si="64"/>
        <v>Double bogey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5</v>
      </c>
      <c r="E91" s="30" t="str">
        <f t="shared" si="64"/>
        <v>Double bogey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5</v>
      </c>
      <c r="E92" s="30" t="str">
        <f t="shared" si="64"/>
        <v>bogey</v>
      </c>
      <c r="H92" t="s">
        <v>9</v>
      </c>
      <c r="I92">
        <f>COUNTIF(E89:E97,"Par")</f>
        <v>2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6</v>
      </c>
      <c r="E93" s="30" t="str">
        <f t="shared" si="64"/>
        <v>bogey</v>
      </c>
      <c r="H93" t="s">
        <v>122</v>
      </c>
      <c r="I93">
        <f>COUNTIF(E89:E97,"bogey")</f>
        <v>2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7</v>
      </c>
      <c r="E94" s="30" t="str">
        <f t="shared" si="64"/>
        <v>Other</v>
      </c>
      <c r="H94" t="s">
        <v>123</v>
      </c>
      <c r="I94">
        <f>COUNTIF(E89:E97,"Double bogey")</f>
        <v>3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4</v>
      </c>
      <c r="E95" s="30" t="str">
        <f t="shared" si="64"/>
        <v>Par</v>
      </c>
      <c r="H95" t="s">
        <v>12</v>
      </c>
      <c r="I95">
        <f>COUNTIF(E89:E97,"Other")</f>
        <v>2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7</v>
      </c>
      <c r="E96" s="30" t="str">
        <f t="shared" si="64"/>
        <v>Other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7</v>
      </c>
      <c r="E97" s="30" t="str">
        <f t="shared" si="64"/>
        <v>Double 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8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Other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6</v>
      </c>
      <c r="E101" s="30" t="str">
        <f t="shared" si="66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6</v>
      </c>
      <c r="E102" s="30" t="str">
        <f t="shared" si="66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7</v>
      </c>
      <c r="E103" s="30" t="str">
        <f t="shared" si="66"/>
        <v>Double bogey</v>
      </c>
      <c r="H103" t="s">
        <v>9</v>
      </c>
      <c r="I103">
        <f>COUNTIF(E100:E108,"Par")</f>
        <v>0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4</v>
      </c>
      <c r="E104" s="30" t="str">
        <f t="shared" si="66"/>
        <v>bogey</v>
      </c>
      <c r="H104" t="s">
        <v>122</v>
      </c>
      <c r="I104">
        <f>COUNTIF(E100:E108,"bogey")</f>
        <v>3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5</v>
      </c>
      <c r="E105" s="30" t="str">
        <f t="shared" si="66"/>
        <v>bogey</v>
      </c>
      <c r="H105" t="s">
        <v>123</v>
      </c>
      <c r="I105">
        <f>COUNTIF(E100:E108,"Double bogey")</f>
        <v>5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6</v>
      </c>
      <c r="E106" s="30" t="str">
        <f t="shared" si="66"/>
        <v>Double bogey</v>
      </c>
      <c r="H106" t="s">
        <v>12</v>
      </c>
      <c r="I106">
        <f>COUNTIF(E100:E108,"Other")</f>
        <v>1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4</v>
      </c>
      <c r="E107" s="30" t="str">
        <f t="shared" si="66"/>
        <v>bogey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7</v>
      </c>
      <c r="E108" s="30" t="str">
        <f t="shared" si="66"/>
        <v>Double bogey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4</v>
      </c>
      <c r="E111" s="30" t="str">
        <f t="shared" ref="E111:E119" si="68">IF(D111&lt;&gt;0,IF((D111-C111)=-1,"Birdie",IF((D111-C111)=-2,"Eagle",IF((D111-C111)=0,"Par",IF((D111-C111)=1,"bogey",IF((D111-C111)=2,"Double bogey","Other"))))),"  ")</f>
        <v>Par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5</v>
      </c>
      <c r="E112" s="30" t="str">
        <f t="shared" si="68"/>
        <v>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4</v>
      </c>
      <c r="E113" s="30" t="str">
        <f t="shared" si="68"/>
        <v>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6</v>
      </c>
      <c r="E114" s="30" t="str">
        <f t="shared" si="68"/>
        <v>Double bogey</v>
      </c>
      <c r="H114" t="s">
        <v>9</v>
      </c>
      <c r="I114">
        <f>COUNTIF(E111:E119,"Par")</f>
        <v>1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6</v>
      </c>
      <c r="E115" s="30" t="str">
        <f t="shared" si="68"/>
        <v>bogey</v>
      </c>
      <c r="H115" t="s">
        <v>122</v>
      </c>
      <c r="I115">
        <f>COUNTIF(E111:E119,"bogey")</f>
        <v>4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4</v>
      </c>
      <c r="E116" s="30" t="str">
        <f t="shared" si="68"/>
        <v>bogey</v>
      </c>
      <c r="H116" t="s">
        <v>123</v>
      </c>
      <c r="I116">
        <f>COUNTIF(E111:E119,"Double bogey")</f>
        <v>2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6</v>
      </c>
      <c r="E117" s="30" t="str">
        <f t="shared" si="68"/>
        <v>Double bogey</v>
      </c>
      <c r="H117" t="s">
        <v>12</v>
      </c>
      <c r="I117">
        <f>COUNTIF(E111:E119,"Other")</f>
        <v>2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9</v>
      </c>
      <c r="E118" s="30" t="str">
        <f t="shared" si="68"/>
        <v>Other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8</v>
      </c>
      <c r="E119" s="30" t="str">
        <f t="shared" si="68"/>
        <v>Other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6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Double bogey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9</v>
      </c>
      <c r="E123" s="30" t="str">
        <f t="shared" si="70"/>
        <v>Other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5</v>
      </c>
      <c r="E124" s="30" t="str">
        <f t="shared" si="70"/>
        <v>bogey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6</v>
      </c>
      <c r="E125" s="30" t="str">
        <f t="shared" si="70"/>
        <v>bogey</v>
      </c>
      <c r="H125" t="s">
        <v>9</v>
      </c>
      <c r="I125">
        <f>COUNTIF(E122:E130,"Par")</f>
        <v>0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4</v>
      </c>
      <c r="E126" s="30" t="str">
        <f t="shared" si="70"/>
        <v>bogey</v>
      </c>
      <c r="H126" t="s">
        <v>122</v>
      </c>
      <c r="I126">
        <f>COUNTIF(E122:E130,"bogey")</f>
        <v>4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7</v>
      </c>
      <c r="E127" s="30" t="str">
        <f t="shared" si="70"/>
        <v>Other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6</v>
      </c>
      <c r="E128" s="30" t="str">
        <f t="shared" si="70"/>
        <v>Double bogey</v>
      </c>
      <c r="H128" t="s">
        <v>12</v>
      </c>
      <c r="I128">
        <f>COUNTIF(E122:E130,"Other")</f>
        <v>2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4</v>
      </c>
      <c r="E129" s="30" t="str">
        <f t="shared" si="70"/>
        <v>bogey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7</v>
      </c>
      <c r="E130" s="30" t="str">
        <f t="shared" si="70"/>
        <v>Double 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6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Double bogey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8</v>
      </c>
      <c r="E134" s="30" t="str">
        <f t="shared" si="72"/>
        <v>Other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5</v>
      </c>
      <c r="E135" s="30" t="str">
        <f t="shared" si="72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7</v>
      </c>
      <c r="E136" s="30" t="str">
        <f t="shared" si="72"/>
        <v>Other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7</v>
      </c>
      <c r="E137" s="30" t="str">
        <f t="shared" si="72"/>
        <v>Double bogey</v>
      </c>
      <c r="H137" t="s">
        <v>122</v>
      </c>
      <c r="I137">
        <f>COUNTIF(E133:E141,"bogey")</f>
        <v>2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7</v>
      </c>
      <c r="E138" s="30" t="str">
        <f t="shared" si="72"/>
        <v>Other</v>
      </c>
      <c r="H138" t="s">
        <v>123</v>
      </c>
      <c r="I138">
        <f>COUNTIF(E133:E141,"Double bogey")</f>
        <v>3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5</v>
      </c>
      <c r="E139" s="30" t="str">
        <f t="shared" si="72"/>
        <v>bogey</v>
      </c>
      <c r="H139" t="s">
        <v>12</v>
      </c>
      <c r="I139">
        <f>COUNTIF(E133:E141,"Other")</f>
        <v>4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7</v>
      </c>
      <c r="E140" s="30" t="str">
        <f t="shared" si="72"/>
        <v>Other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6</v>
      </c>
      <c r="E141" s="30" t="str">
        <f t="shared" si="72"/>
        <v>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6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Double bogey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6</v>
      </c>
      <c r="E145" s="30" t="str">
        <f t="shared" si="74"/>
        <v>Double 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7</v>
      </c>
      <c r="E146" s="30" t="str">
        <f t="shared" si="74"/>
        <v>Other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8</v>
      </c>
      <c r="E147" s="30" t="str">
        <f t="shared" si="74"/>
        <v>Other</v>
      </c>
      <c r="H147" t="s">
        <v>9</v>
      </c>
      <c r="I147">
        <f>COUNTIF(E144:E152,"Par")</f>
        <v>0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7</v>
      </c>
      <c r="E148" s="30" t="str">
        <f t="shared" si="74"/>
        <v>Other</v>
      </c>
      <c r="H148" t="s">
        <v>122</v>
      </c>
      <c r="I148">
        <f>COUNTIF(E144:E152,"bogey")</f>
        <v>2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5</v>
      </c>
      <c r="E149" s="30" t="str">
        <f t="shared" si="74"/>
        <v>bogey</v>
      </c>
      <c r="H149" t="s">
        <v>123</v>
      </c>
      <c r="I149">
        <f>COUNTIF(E144:E152,"Double bogey")</f>
        <v>4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6</v>
      </c>
      <c r="E150" s="30" t="str">
        <f t="shared" si="74"/>
        <v>Double bogey</v>
      </c>
      <c r="H150" t="s">
        <v>12</v>
      </c>
      <c r="I150">
        <f>COUNTIF(E144:E152,"Other")</f>
        <v>3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4</v>
      </c>
      <c r="E151" s="30" t="str">
        <f t="shared" si="74"/>
        <v>bogey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7</v>
      </c>
      <c r="E152" s="30" t="str">
        <f t="shared" si="74"/>
        <v>Double 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7</v>
      </c>
      <c r="E155" s="30" t="str">
        <f t="shared" ref="E155:E163" si="76">IF(D155&lt;&gt;0,IF((D155-C155)=-1,"Birdie",IF((D155-C155)=-2,"Eagle",IF((D155-C155)=0,"Par",IF((D155-C155)=1,"bogey",IF((D155-C155)=2,"Double bogey","Other"))))),"  ")</f>
        <v>Other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7</v>
      </c>
      <c r="E156" s="30" t="str">
        <f t="shared" si="76"/>
        <v>Other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3</v>
      </c>
      <c r="E157" s="30" t="str">
        <f t="shared" si="76"/>
        <v>Par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6</v>
      </c>
      <c r="E158" s="30" t="str">
        <f t="shared" si="76"/>
        <v>Double bogey</v>
      </c>
      <c r="H158" t="s">
        <v>9</v>
      </c>
      <c r="I158">
        <f>COUNTIF(E155:E163,"Par")</f>
        <v>1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7</v>
      </c>
      <c r="E159" s="30" t="str">
        <f t="shared" si="76"/>
        <v>Double bogey</v>
      </c>
      <c r="H159" t="s">
        <v>122</v>
      </c>
      <c r="I159">
        <f>COUNTIF(E155:E163,"bogey")</f>
        <v>1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6</v>
      </c>
      <c r="E160" s="30" t="str">
        <f t="shared" si="76"/>
        <v>Other</v>
      </c>
      <c r="H160" t="s">
        <v>123</v>
      </c>
      <c r="I160">
        <f>COUNTIF(E155:E163,"Double bogey")</f>
        <v>3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5</v>
      </c>
      <c r="E161" s="30" t="str">
        <f t="shared" si="76"/>
        <v>bogey</v>
      </c>
      <c r="H161" t="s">
        <v>12</v>
      </c>
      <c r="I161">
        <f>COUNTIF(E155:E163,"Other")</f>
        <v>4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6</v>
      </c>
      <c r="E162" s="30" t="str">
        <f t="shared" si="76"/>
        <v>Double bogey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8</v>
      </c>
      <c r="E163" s="30" t="str">
        <f t="shared" si="76"/>
        <v>Other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0</v>
      </c>
      <c r="E166" s="30" t="str">
        <f t="shared" ref="E166:E174" si="78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0</v>
      </c>
      <c r="E167" s="30" t="str">
        <f t="shared" si="78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0</v>
      </c>
      <c r="E168" s="30" t="str">
        <f t="shared" si="78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0</v>
      </c>
      <c r="E169" s="30" t="str">
        <f t="shared" si="78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0</v>
      </c>
      <c r="E170" s="30" t="str">
        <f t="shared" si="78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0</v>
      </c>
      <c r="E171" s="30" t="str">
        <f t="shared" si="78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0</v>
      </c>
      <c r="E172" s="30" t="str">
        <f t="shared" si="78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0</v>
      </c>
      <c r="E173" s="30" t="str">
        <f t="shared" si="78"/>
        <v xml:space="preserve">  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0</v>
      </c>
      <c r="E174" s="30" t="str">
        <f t="shared" si="78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5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6</v>
      </c>
      <c r="E178" s="30" t="str">
        <f t="shared" si="80"/>
        <v>Double 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3</v>
      </c>
      <c r="E179" s="30" t="str">
        <f t="shared" si="80"/>
        <v>Par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4</v>
      </c>
      <c r="E180" s="30" t="str">
        <f t="shared" si="80"/>
        <v>Par</v>
      </c>
      <c r="H180" t="s">
        <v>9</v>
      </c>
      <c r="I180">
        <f>COUNTIF(E177:E185,"Par")</f>
        <v>4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5</v>
      </c>
      <c r="E181" s="30" t="str">
        <f t="shared" si="80"/>
        <v>Par</v>
      </c>
      <c r="H181" t="s">
        <v>122</v>
      </c>
      <c r="I181">
        <f>COUNTIF(E177:E185,"bogey")</f>
        <v>1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5</v>
      </c>
      <c r="E182" s="30" t="str">
        <f t="shared" si="80"/>
        <v>Double bogey</v>
      </c>
      <c r="H182" t="s">
        <v>123</v>
      </c>
      <c r="I182">
        <f>COUNTIF(E177:E185,"Double bogey")</f>
        <v>4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6</v>
      </c>
      <c r="E183" s="30" t="str">
        <f t="shared" si="80"/>
        <v>Double bogey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6</v>
      </c>
      <c r="E184" s="30" t="str">
        <f t="shared" si="80"/>
        <v>Double bogey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5</v>
      </c>
      <c r="E185" s="30" t="str">
        <f t="shared" si="80"/>
        <v>Par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5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6</v>
      </c>
      <c r="E189" s="30" t="str">
        <f t="shared" si="82"/>
        <v>Double 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3</v>
      </c>
      <c r="E190" s="30" t="str">
        <f t="shared" si="82"/>
        <v>Par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5</v>
      </c>
      <c r="E191" s="30" t="str">
        <f t="shared" si="82"/>
        <v>bogey</v>
      </c>
      <c r="H191" t="s">
        <v>9</v>
      </c>
      <c r="I191">
        <f>COUNTIF(E188:E196,"Par")</f>
        <v>2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6</v>
      </c>
      <c r="E192" s="30" t="str">
        <f t="shared" si="82"/>
        <v>bogey</v>
      </c>
      <c r="H192" t="s">
        <v>122</v>
      </c>
      <c r="I192">
        <f>COUNTIF(E188:E196,"bogey")</f>
        <v>3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6</v>
      </c>
      <c r="E193" s="30" t="str">
        <f t="shared" si="82"/>
        <v>Other</v>
      </c>
      <c r="H193" t="s">
        <v>123</v>
      </c>
      <c r="I193">
        <f>COUNTIF(E188:E196,"Double bogey")</f>
        <v>1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7</v>
      </c>
      <c r="E194" s="30" t="str">
        <f t="shared" si="82"/>
        <v>Other</v>
      </c>
      <c r="H194" t="s">
        <v>12</v>
      </c>
      <c r="I194">
        <f>COUNTIF(E188:E196,"Other")</f>
        <v>3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7</v>
      </c>
      <c r="E195" s="30" t="str">
        <f t="shared" si="82"/>
        <v>Other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5</v>
      </c>
      <c r="E196" s="30" t="str">
        <f t="shared" si="82"/>
        <v>Par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6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Double bogey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6</v>
      </c>
      <c r="E200" s="30" t="str">
        <f t="shared" si="84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6</v>
      </c>
      <c r="E201" s="30" t="str">
        <f t="shared" si="84"/>
        <v>Double bogey</v>
      </c>
      <c r="H201" t="s">
        <v>8</v>
      </c>
      <c r="I201">
        <f>COUNTIF(E199:E207,"Birdie")</f>
        <v>1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6</v>
      </c>
      <c r="E202" s="30" t="str">
        <f t="shared" si="84"/>
        <v>bogey</v>
      </c>
      <c r="H202" t="s">
        <v>9</v>
      </c>
      <c r="I202">
        <f>COUNTIF(E199:E207,"Par")</f>
        <v>0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5</v>
      </c>
      <c r="E203" s="30" t="str">
        <f t="shared" si="84"/>
        <v>Double bogey</v>
      </c>
      <c r="H203" t="s">
        <v>122</v>
      </c>
      <c r="I203">
        <f>COUNTIF(E199:E207,"bogey")</f>
        <v>2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7</v>
      </c>
      <c r="E204" s="30" t="str">
        <f t="shared" si="84"/>
        <v>Other</v>
      </c>
      <c r="H204" t="s">
        <v>123</v>
      </c>
      <c r="I204">
        <f>COUNTIF(E199:E207,"Double bogey")</f>
        <v>4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7</v>
      </c>
      <c r="E205" s="30" t="str">
        <f t="shared" si="84"/>
        <v>Other</v>
      </c>
      <c r="H205" t="s">
        <v>12</v>
      </c>
      <c r="I205">
        <f>COUNTIF(E199:E207,"Other")</f>
        <v>2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2</v>
      </c>
      <c r="E206" s="30" t="str">
        <f t="shared" si="84"/>
        <v>Birdie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6</v>
      </c>
      <c r="E207" s="30" t="str">
        <f t="shared" si="84"/>
        <v>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0</v>
      </c>
      <c r="E210" s="30" t="str">
        <f t="shared" ref="E210:E218" si="86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0</v>
      </c>
      <c r="E211" s="30" t="str">
        <f t="shared" si="86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0</v>
      </c>
      <c r="E212" s="30" t="str">
        <f t="shared" si="86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0</v>
      </c>
      <c r="E213" s="30" t="str">
        <f t="shared" si="86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0</v>
      </c>
      <c r="E214" s="30" t="str">
        <f t="shared" si="86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0</v>
      </c>
      <c r="E215" s="30" t="str">
        <f t="shared" si="86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0</v>
      </c>
      <c r="E216" s="30" t="str">
        <f t="shared" si="86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0</v>
      </c>
      <c r="E217" s="30" t="str">
        <f t="shared" si="86"/>
        <v xml:space="preserve">  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0</v>
      </c>
      <c r="E218" s="30" t="str">
        <f t="shared" si="86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N218"/>
  <sheetViews>
    <sheetView topLeftCell="A9" workbookViewId="0">
      <pane xSplit="13" topLeftCell="BY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8</v>
      </c>
      <c r="AO7" s="15">
        <f t="shared" ref="AO7:AO15" si="13">IF((AN7-AM7)&gt;3,AM7+3,AN7)</f>
        <v>7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8</v>
      </c>
      <c r="BM7" s="15">
        <f t="shared" ref="BM7:BM15" si="21">IF((BL7-BK7)&gt;3,BK7+3,BL7)</f>
        <v>7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8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9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8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8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9</v>
      </c>
      <c r="AO8" s="15">
        <f t="shared" si="13"/>
        <v>7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O8" s="9"/>
      <c r="BP8" s="16">
        <f t="shared" ref="BP8:BP15" si="41">+BP7+1</f>
        <v>2</v>
      </c>
      <c r="BQ8" s="15">
        <f t="shared" si="22"/>
        <v>4</v>
      </c>
      <c r="BR8" s="15">
        <v>8</v>
      </c>
      <c r="BS8" s="15">
        <f t="shared" si="23"/>
        <v>7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9</v>
      </c>
      <c r="CE8" s="15">
        <f t="shared" si="27"/>
        <v>7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6</v>
      </c>
      <c r="E9" s="15">
        <f t="shared" si="1"/>
        <v>6</v>
      </c>
      <c r="F9" s="2">
        <v>1</v>
      </c>
      <c r="G9" s="9"/>
      <c r="H9" s="16">
        <f t="shared" si="31"/>
        <v>3</v>
      </c>
      <c r="I9" s="15">
        <f t="shared" si="2"/>
        <v>3</v>
      </c>
      <c r="J9" s="15">
        <v>5</v>
      </c>
      <c r="K9" s="15">
        <f t="shared" si="3"/>
        <v>5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8</v>
      </c>
      <c r="Q9" s="15">
        <f t="shared" si="5"/>
        <v>7</v>
      </c>
      <c r="R9" s="2">
        <v>0</v>
      </c>
      <c r="S9" s="9"/>
      <c r="T9" s="16">
        <f t="shared" si="33"/>
        <v>3</v>
      </c>
      <c r="U9" s="15">
        <f t="shared" si="6"/>
        <v>3</v>
      </c>
      <c r="V9" s="15">
        <v>3</v>
      </c>
      <c r="W9" s="15">
        <f t="shared" si="7"/>
        <v>3</v>
      </c>
      <c r="X9" s="2">
        <v>1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>
        <v>7</v>
      </c>
      <c r="AO9" s="15">
        <f t="shared" si="13"/>
        <v>7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>
        <v>9</v>
      </c>
      <c r="BA9" s="15">
        <f t="shared" si="17"/>
        <v>7</v>
      </c>
      <c r="BB9" s="2">
        <v>0.5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4</v>
      </c>
      <c r="BM9" s="15">
        <f t="shared" si="21"/>
        <v>4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3</v>
      </c>
      <c r="BX9" s="15">
        <v>7</v>
      </c>
      <c r="BY9" s="15">
        <f t="shared" si="25"/>
        <v>6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7</v>
      </c>
      <c r="CE9" s="15">
        <f t="shared" si="27"/>
        <v>7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>
        <v>6</v>
      </c>
      <c r="CK9" s="15">
        <f t="shared" si="29"/>
        <v>6</v>
      </c>
      <c r="CL9" s="2"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7</v>
      </c>
      <c r="E10" s="15">
        <f t="shared" si="1"/>
        <v>7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10</v>
      </c>
      <c r="Q10" s="15">
        <f t="shared" si="5"/>
        <v>8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8</v>
      </c>
      <c r="W10" s="15">
        <f t="shared" si="7"/>
        <v>7</v>
      </c>
      <c r="X10" s="2">
        <v>1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>
        <v>11</v>
      </c>
      <c r="AO10" s="15">
        <f t="shared" si="13"/>
        <v>8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>
        <v>11</v>
      </c>
      <c r="BA10" s="15">
        <f t="shared" si="17"/>
        <v>8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9</v>
      </c>
      <c r="BM10" s="15">
        <f t="shared" si="21"/>
        <v>8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8</v>
      </c>
      <c r="BY10" s="15">
        <f t="shared" si="25"/>
        <v>7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>
        <v>8</v>
      </c>
      <c r="CK10" s="15">
        <f t="shared" si="29"/>
        <v>7</v>
      </c>
      <c r="CL10" s="2">
        <v>1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5</v>
      </c>
      <c r="J11" s="15">
        <v>11</v>
      </c>
      <c r="K11" s="15">
        <f t="shared" si="3"/>
        <v>8</v>
      </c>
      <c r="L11" s="2">
        <v>0</v>
      </c>
      <c r="M11" s="9"/>
      <c r="N11" s="16">
        <f t="shared" si="32"/>
        <v>14</v>
      </c>
      <c r="O11" s="15">
        <f t="shared" si="4"/>
        <v>3</v>
      </c>
      <c r="P11" s="15">
        <v>7</v>
      </c>
      <c r="Q11" s="15">
        <f t="shared" si="5"/>
        <v>6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11</v>
      </c>
      <c r="W11" s="15">
        <f t="shared" si="7"/>
        <v>8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>
        <v>5</v>
      </c>
      <c r="AO11" s="15">
        <f t="shared" si="13"/>
        <v>5</v>
      </c>
      <c r="AP11" s="2">
        <v>0.5</v>
      </c>
      <c r="AQ11" s="9"/>
      <c r="AR11" s="16">
        <f t="shared" si="37"/>
        <v>5</v>
      </c>
      <c r="AS11" s="15">
        <f t="shared" si="14"/>
        <v>5</v>
      </c>
      <c r="AT11" s="15">
        <v>9</v>
      </c>
      <c r="AU11" s="15">
        <f t="shared" si="15"/>
        <v>8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>
        <v>6</v>
      </c>
      <c r="BM11" s="15">
        <f t="shared" si="21"/>
        <v>6</v>
      </c>
      <c r="BO11" s="9"/>
      <c r="BP11" s="16">
        <f t="shared" si="41"/>
        <v>5</v>
      </c>
      <c r="BQ11" s="15">
        <f t="shared" si="22"/>
        <v>5</v>
      </c>
      <c r="BR11" s="15">
        <v>8</v>
      </c>
      <c r="BS11" s="15">
        <f t="shared" si="23"/>
        <v>8</v>
      </c>
      <c r="BT11" s="2">
        <v>1</v>
      </c>
      <c r="BU11" s="9"/>
      <c r="BV11" s="16">
        <f t="shared" si="42"/>
        <v>5</v>
      </c>
      <c r="BW11" s="15">
        <f t="shared" si="24"/>
        <v>5</v>
      </c>
      <c r="BX11" s="15">
        <v>8</v>
      </c>
      <c r="BY11" s="15">
        <f t="shared" si="25"/>
        <v>8</v>
      </c>
      <c r="BZ11" s="2">
        <v>0</v>
      </c>
      <c r="CA11" s="9"/>
      <c r="CB11" s="16">
        <f t="shared" si="43"/>
        <v>14</v>
      </c>
      <c r="CC11" s="15">
        <f t="shared" si="26"/>
        <v>3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5</v>
      </c>
      <c r="CI11" s="15">
        <f t="shared" si="28"/>
        <v>5</v>
      </c>
      <c r="CJ11" s="15">
        <v>8</v>
      </c>
      <c r="CK11" s="15">
        <f t="shared" si="29"/>
        <v>8</v>
      </c>
      <c r="CL11" s="2">
        <v>0.5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7</v>
      </c>
      <c r="E12" s="15">
        <f t="shared" si="1"/>
        <v>7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7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4</v>
      </c>
      <c r="P12" s="15">
        <v>9</v>
      </c>
      <c r="Q12" s="15">
        <f t="shared" si="5"/>
        <v>7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6</v>
      </c>
      <c r="W12" s="15">
        <f t="shared" si="7"/>
        <v>6</v>
      </c>
      <c r="X12" s="2"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>
        <v>7</v>
      </c>
      <c r="AO12" s="15">
        <f t="shared" si="13"/>
        <v>7</v>
      </c>
      <c r="AP12" s="2">
        <v>1</v>
      </c>
      <c r="AQ12" s="9"/>
      <c r="AR12" s="16">
        <f t="shared" si="37"/>
        <v>6</v>
      </c>
      <c r="AS12" s="15">
        <f t="shared" si="14"/>
        <v>3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15</v>
      </c>
      <c r="AY12" s="15">
        <f t="shared" si="16"/>
        <v>4</v>
      </c>
      <c r="AZ12" s="15">
        <v>9</v>
      </c>
      <c r="BA12" s="15">
        <f t="shared" si="17"/>
        <v>7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>
        <v>7</v>
      </c>
      <c r="BM12" s="15">
        <f t="shared" si="21"/>
        <v>7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4</v>
      </c>
      <c r="CD12" s="15">
        <v>8</v>
      </c>
      <c r="CE12" s="15">
        <f t="shared" si="27"/>
        <v>7</v>
      </c>
      <c r="CF12" s="2">
        <v>0.5</v>
      </c>
      <c r="CG12" s="9"/>
      <c r="CH12" s="16">
        <f t="shared" si="44"/>
        <v>6</v>
      </c>
      <c r="CI12" s="15">
        <f t="shared" si="28"/>
        <v>3</v>
      </c>
      <c r="CJ12" s="15">
        <v>5</v>
      </c>
      <c r="CK12" s="15">
        <f t="shared" si="29"/>
        <v>5</v>
      </c>
      <c r="CL12" s="2"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9</v>
      </c>
      <c r="E13" s="15">
        <f t="shared" si="1"/>
        <v>7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8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7</v>
      </c>
      <c r="Q13" s="15">
        <f t="shared" si="5"/>
        <v>7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8</v>
      </c>
      <c r="AU13" s="15">
        <f t="shared" si="15"/>
        <v>7</v>
      </c>
      <c r="AV13" s="2">
        <v>0</v>
      </c>
      <c r="AW13" s="9"/>
      <c r="AX13" s="16">
        <f t="shared" si="38"/>
        <v>16</v>
      </c>
      <c r="AY13" s="15">
        <f t="shared" si="16"/>
        <v>4</v>
      </c>
      <c r="AZ13" s="15">
        <v>9</v>
      </c>
      <c r="BA13" s="15">
        <f t="shared" si="17"/>
        <v>7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0.5</v>
      </c>
      <c r="BU13" s="9"/>
      <c r="BV13" s="16">
        <f t="shared" si="42"/>
        <v>7</v>
      </c>
      <c r="BW13" s="15">
        <f t="shared" si="24"/>
        <v>4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9</v>
      </c>
      <c r="CE13" s="15">
        <f t="shared" si="27"/>
        <v>7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6</v>
      </c>
      <c r="E14" s="15">
        <f t="shared" si="1"/>
        <v>6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7</v>
      </c>
      <c r="Q14" s="15">
        <f t="shared" si="5"/>
        <v>6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6</v>
      </c>
      <c r="W14" s="15">
        <f t="shared" si="7"/>
        <v>6</v>
      </c>
      <c r="X14" s="2"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>
        <v>7</v>
      </c>
      <c r="AO14" s="15">
        <f t="shared" si="13"/>
        <v>6</v>
      </c>
      <c r="AP14" s="2">
        <v>0</v>
      </c>
      <c r="AQ14" s="9"/>
      <c r="AR14" s="16">
        <f t="shared" si="37"/>
        <v>8</v>
      </c>
      <c r="AS14" s="15">
        <f t="shared" si="14"/>
        <v>4</v>
      </c>
      <c r="AT14" s="15">
        <v>8</v>
      </c>
      <c r="AU14" s="15">
        <f t="shared" si="15"/>
        <v>7</v>
      </c>
      <c r="AV14" s="2">
        <v>0.5</v>
      </c>
      <c r="AW14" s="9"/>
      <c r="AX14" s="16">
        <f t="shared" si="38"/>
        <v>17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O14" s="9"/>
      <c r="BP14" s="16">
        <f t="shared" si="41"/>
        <v>8</v>
      </c>
      <c r="BQ14" s="15">
        <f t="shared" si="22"/>
        <v>4</v>
      </c>
      <c r="BR14" s="15">
        <v>9</v>
      </c>
      <c r="BS14" s="15">
        <f t="shared" si="23"/>
        <v>7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6</v>
      </c>
      <c r="BY14" s="15">
        <f t="shared" si="25"/>
        <v>6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9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9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10</v>
      </c>
      <c r="W15" s="15">
        <f t="shared" si="7"/>
        <v>8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>
        <v>8</v>
      </c>
      <c r="AO15" s="15">
        <f t="shared" si="13"/>
        <v>8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O15" s="9"/>
      <c r="BP15" s="16">
        <f t="shared" si="41"/>
        <v>9</v>
      </c>
      <c r="BQ15" s="15">
        <f t="shared" si="22"/>
        <v>5</v>
      </c>
      <c r="BR15" s="15">
        <v>11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8</v>
      </c>
      <c r="CE15" s="15">
        <f t="shared" si="27"/>
        <v>8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65</v>
      </c>
      <c r="E16" s="2">
        <f>SUM(E7:E15)</f>
        <v>60</v>
      </c>
      <c r="F16" s="2">
        <f>SUM(F7:F15)</f>
        <v>5.5</v>
      </c>
      <c r="G16" s="9"/>
      <c r="H16" s="10" t="s">
        <v>37</v>
      </c>
      <c r="I16" s="15">
        <f>SUM(I7:I15)</f>
        <v>36</v>
      </c>
      <c r="J16" s="15">
        <f>SUM(J7:J15)</f>
        <v>66</v>
      </c>
      <c r="K16" s="15">
        <f>SUM(K7:K15)</f>
        <v>60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71</v>
      </c>
      <c r="Q16" s="15">
        <f>SUM(Q7:Q15)</f>
        <v>62</v>
      </c>
      <c r="R16" s="2">
        <f>SUM(R7:R15)</f>
        <v>1</v>
      </c>
      <c r="S16" s="9"/>
      <c r="T16" s="10" t="s">
        <v>37</v>
      </c>
      <c r="U16" s="15">
        <f>SUM(U7:U15)</f>
        <v>36</v>
      </c>
      <c r="V16" s="15">
        <f>SUM(V7:V15)</f>
        <v>61</v>
      </c>
      <c r="W16" s="15">
        <f>SUM(W7:W15)</f>
        <v>55</v>
      </c>
      <c r="X16" s="2">
        <f>SUM(X7:X15)</f>
        <v>4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67</v>
      </c>
      <c r="AO16" s="15">
        <f>SUM(AO7:AO15)</f>
        <v>60</v>
      </c>
      <c r="AP16" s="2">
        <f>SUM(AP7:AP15)</f>
        <v>4</v>
      </c>
      <c r="AQ16" s="9"/>
      <c r="AR16" s="10" t="s">
        <v>37</v>
      </c>
      <c r="AS16" s="15">
        <f>SUM(AS7:AS15)</f>
        <v>36</v>
      </c>
      <c r="AT16" s="15">
        <f>SUM(AT7:AT15)</f>
        <v>61</v>
      </c>
      <c r="AU16" s="15">
        <f>SUM(AU7:AU15)</f>
        <v>58</v>
      </c>
      <c r="AV16" s="2">
        <f>SUM(AV7:AV15)</f>
        <v>2.5</v>
      </c>
      <c r="AW16" s="9"/>
      <c r="AX16" s="10" t="s">
        <v>37</v>
      </c>
      <c r="AY16" s="15">
        <f>SUM(AY7:AY15)</f>
        <v>36</v>
      </c>
      <c r="AZ16" s="15">
        <f>SUM(AZ7:AZ15)</f>
        <v>70</v>
      </c>
      <c r="BA16" s="15">
        <f>SUM(BA7:BA15)</f>
        <v>61</v>
      </c>
      <c r="BB16" s="2">
        <f>SUM(BB7:BB15)</f>
        <v>1.5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57</v>
      </c>
      <c r="BM16" s="15">
        <f>SUM(BM7:BM15)</f>
        <v>55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64</v>
      </c>
      <c r="BS16" s="15">
        <f>SUM(BS7:BS15)</f>
        <v>57</v>
      </c>
      <c r="BT16" s="2">
        <f>SUM(BT7:BT15)</f>
        <v>4</v>
      </c>
      <c r="BU16" s="9"/>
      <c r="BV16" s="10" t="s">
        <v>37</v>
      </c>
      <c r="BW16" s="15">
        <f>SUM(BW7:BW15)</f>
        <v>36</v>
      </c>
      <c r="BX16" s="15">
        <f>SUM(BX7:BX15)</f>
        <v>63</v>
      </c>
      <c r="BY16" s="15">
        <f>SUM(BY7:BY15)</f>
        <v>59</v>
      </c>
      <c r="BZ16" s="2">
        <f>SUM(BZ7:BZ15)</f>
        <v>3</v>
      </c>
      <c r="CA16" s="9"/>
      <c r="CB16" s="10" t="s">
        <v>37</v>
      </c>
      <c r="CC16" s="15">
        <f>SUM(CC7:CC15)</f>
        <v>36</v>
      </c>
      <c r="CD16" s="15">
        <f>SUM(CD7:CD15)</f>
        <v>61</v>
      </c>
      <c r="CE16" s="15">
        <f>SUM(CE7:CE15)</f>
        <v>56</v>
      </c>
      <c r="CF16" s="2">
        <f>SUM(CF7:CF15)</f>
        <v>4.5</v>
      </c>
      <c r="CG16" s="9"/>
      <c r="CH16" s="10" t="s">
        <v>37</v>
      </c>
      <c r="CI16" s="15">
        <f>SUM(CI7:CI15)</f>
        <v>36</v>
      </c>
      <c r="CJ16" s="15">
        <f>SUM(CJ7:CJ15)</f>
        <v>60</v>
      </c>
      <c r="CK16" s="15">
        <f>SUM(CK7:CK15)</f>
        <v>59</v>
      </c>
      <c r="CL16" s="2">
        <f>SUM(CL7:CL15)</f>
        <v>4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X18" s="2">
        <v>0.5</v>
      </c>
      <c r="Y18" s="9"/>
      <c r="AC18" t="s">
        <v>110</v>
      </c>
      <c r="AE18" s="9"/>
      <c r="AI18" t="s">
        <v>110</v>
      </c>
      <c r="AK18" s="9"/>
      <c r="AO18" t="s">
        <v>110</v>
      </c>
      <c r="AP18" s="2">
        <v>0</v>
      </c>
      <c r="AQ18" s="9"/>
      <c r="AU18" t="s">
        <v>110</v>
      </c>
      <c r="AV18" s="2">
        <v>0</v>
      </c>
      <c r="AW18" s="9"/>
      <c r="BA18" t="s">
        <v>110</v>
      </c>
      <c r="BB18" s="2">
        <v>0</v>
      </c>
      <c r="BC18" s="9"/>
      <c r="BG18" t="s">
        <v>110</v>
      </c>
      <c r="BI18" s="9"/>
      <c r="BM18" t="s">
        <v>110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F18" s="2">
        <v>0.5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6.5</v>
      </c>
      <c r="G20" s="9"/>
      <c r="K20" t="s">
        <v>111</v>
      </c>
      <c r="L20" s="17">
        <f>SUM(L16:L19)</f>
        <v>4</v>
      </c>
      <c r="M20" s="9"/>
      <c r="Q20" t="s">
        <v>111</v>
      </c>
      <c r="R20" s="17">
        <f>SUM(R16:R19)</f>
        <v>1</v>
      </c>
      <c r="S20" s="9"/>
      <c r="W20" t="s">
        <v>111</v>
      </c>
      <c r="X20" s="17">
        <f>SUM(X16:X19)</f>
        <v>4.5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4</v>
      </c>
      <c r="AQ20" s="9"/>
      <c r="AU20" t="s">
        <v>111</v>
      </c>
      <c r="AV20" s="17">
        <f>SUM(AV16:AV19)</f>
        <v>2.5</v>
      </c>
      <c r="AW20" s="9"/>
      <c r="BA20" t="s">
        <v>111</v>
      </c>
      <c r="BB20" s="17">
        <f>SUM(BB16:BB19)</f>
        <v>1.5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4</v>
      </c>
      <c r="BU20" s="9"/>
      <c r="BY20" t="s">
        <v>111</v>
      </c>
      <c r="BZ20" s="17">
        <f>SUM(BZ16:BZ19)</f>
        <v>3</v>
      </c>
      <c r="CA20" s="9"/>
      <c r="CE20" t="s">
        <v>111</v>
      </c>
      <c r="CF20" s="17">
        <f>SUM(CF16:CF19)</f>
        <v>5</v>
      </c>
      <c r="CG20" s="9"/>
      <c r="CK20" t="s">
        <v>111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24</v>
      </c>
      <c r="G22" s="9"/>
      <c r="K22" t="s">
        <v>55</v>
      </c>
      <c r="L22" s="2">
        <f>IF(J16=0,0,K16-I16)</f>
        <v>24</v>
      </c>
      <c r="M22" s="9"/>
      <c r="Q22" t="s">
        <v>55</v>
      </c>
      <c r="R22" s="36">
        <f>IF(P16=0,0,Q16-O16)</f>
        <v>26</v>
      </c>
      <c r="S22" s="9"/>
      <c r="W22" t="s">
        <v>55</v>
      </c>
      <c r="X22" s="2">
        <f>IF(V16=0,0,W16-U16)</f>
        <v>19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24</v>
      </c>
      <c r="AQ22" s="9"/>
      <c r="AU22" t="s">
        <v>55</v>
      </c>
      <c r="AV22" s="2">
        <f>IF(AT16=0,0,AU16-AS16)</f>
        <v>22</v>
      </c>
      <c r="AW22" s="9"/>
      <c r="BA22" t="s">
        <v>55</v>
      </c>
      <c r="BB22" s="2">
        <f>IF(AZ16=0,0,BA16-AY16)</f>
        <v>25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19</v>
      </c>
      <c r="BO22" s="9"/>
      <c r="BS22" t="s">
        <v>55</v>
      </c>
      <c r="BT22" s="2">
        <f>IF(BR16=0,0,BS16-BQ16)</f>
        <v>21</v>
      </c>
      <c r="BU22" s="9"/>
      <c r="BY22" t="s">
        <v>55</v>
      </c>
      <c r="BZ22" s="2">
        <f>IF(BX16=0,0,BY16-BW16)</f>
        <v>23</v>
      </c>
      <c r="CA22" s="9"/>
      <c r="CE22" t="s">
        <v>55</v>
      </c>
      <c r="CF22" s="2">
        <f>IF(CD16=0,0,CE16-CC16)</f>
        <v>20</v>
      </c>
      <c r="CG22" s="9"/>
      <c r="CK22" t="s">
        <v>55</v>
      </c>
      <c r="CL22" s="2">
        <f>IF(CJ16=0,0,CK16-CI16)</f>
        <v>23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6.5</v>
      </c>
      <c r="D29" s="2">
        <f t="shared" ref="D29:D43" si="45">C29</f>
        <v>6.5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7</v>
      </c>
      <c r="K29">
        <f>IFERROR(MIN(J7,V7,AH7,AT7,BF7,BR7,BX7,CJ7),0)</f>
        <v>6</v>
      </c>
      <c r="L29" s="2">
        <f>IFERROR(MAX(J7,V7,AH7,AT7,BF7,BR7,BX7,CJ7),0)</f>
        <v>9</v>
      </c>
      <c r="M29" s="20"/>
    </row>
    <row r="30" spans="1:91" x14ac:dyDescent="0.2">
      <c r="A30" s="20"/>
      <c r="B30" t="s">
        <v>40</v>
      </c>
      <c r="C30" s="2">
        <f>L20</f>
        <v>4</v>
      </c>
      <c r="D30" s="2">
        <f t="shared" si="45"/>
        <v>4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7</v>
      </c>
      <c r="K30">
        <f t="shared" ref="K30:K37" si="48">IFERROR(MIN(J8,V8,AH8,AT8,BF8,BR8,BX8,CJ8),0)</f>
        <v>6</v>
      </c>
      <c r="L30" s="2">
        <f t="shared" ref="L30:L37" si="49">IFERROR(MAX(J8,V8,AH8,AT8,BF8,BR8,BX8,CJ8),0)</f>
        <v>8</v>
      </c>
      <c r="M30" s="20"/>
    </row>
    <row r="31" spans="1:91" x14ac:dyDescent="0.2">
      <c r="A31" s="20"/>
      <c r="B31" t="s">
        <v>41</v>
      </c>
      <c r="C31" s="2">
        <f>R20</f>
        <v>1</v>
      </c>
      <c r="D31" s="2"/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5</v>
      </c>
      <c r="K31">
        <f t="shared" si="48"/>
        <v>3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4.5</v>
      </c>
      <c r="D32" s="2">
        <f t="shared" si="45"/>
        <v>4.5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7.333333333333333</v>
      </c>
      <c r="K32">
        <f t="shared" si="48"/>
        <v>6</v>
      </c>
      <c r="L32" s="2">
        <f t="shared" si="49"/>
        <v>8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9.1666666666666661</v>
      </c>
      <c r="K33">
        <f t="shared" si="48"/>
        <v>8</v>
      </c>
      <c r="L33" s="2">
        <f t="shared" si="49"/>
        <v>11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5.5</v>
      </c>
      <c r="K34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4</v>
      </c>
      <c r="D35" s="2">
        <f t="shared" si="45"/>
        <v>4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6</v>
      </c>
      <c r="K35">
        <f t="shared" si="48"/>
        <v>4</v>
      </c>
      <c r="L35" s="2">
        <f t="shared" si="49"/>
        <v>8</v>
      </c>
      <c r="M35" s="20"/>
    </row>
    <row r="36" spans="1:18" x14ac:dyDescent="0.2">
      <c r="A36" s="20"/>
      <c r="B36" t="s">
        <v>46</v>
      </c>
      <c r="C36" s="2">
        <f>AV20</f>
        <v>2.5</v>
      </c>
      <c r="D36" s="2">
        <f t="shared" si="45"/>
        <v>2.5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6.833333333333333</v>
      </c>
      <c r="K36">
        <f t="shared" si="48"/>
        <v>6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1.5</v>
      </c>
      <c r="D37" s="2">
        <f t="shared" si="45"/>
        <v>1.5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8.6666666666666661</v>
      </c>
      <c r="K37">
        <f t="shared" si="48"/>
        <v>7</v>
      </c>
      <c r="L37" s="2">
        <f t="shared" si="49"/>
        <v>11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62.5</v>
      </c>
      <c r="K38" s="34">
        <f t="shared" ref="K38:L38" si="50">SUM(K29:K37)</f>
        <v>50</v>
      </c>
      <c r="L38" s="34">
        <f t="shared" si="50"/>
        <v>78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4</v>
      </c>
      <c r="D40" s="2">
        <f t="shared" si="45"/>
        <v>4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7</v>
      </c>
      <c r="K40">
        <f>IFERROR(MIN(D7,P7,AB7,AN7,AZ7,BL7,CD7),0)</f>
        <v>5</v>
      </c>
      <c r="L40" s="2">
        <f>IFERROR(MAX(D7,P7,AB7,AN7,AZ7,BL7,CD7),0)</f>
        <v>8</v>
      </c>
      <c r="M40" s="20"/>
    </row>
    <row r="41" spans="1:18" x14ac:dyDescent="0.2">
      <c r="A41" s="20"/>
      <c r="B41" t="s">
        <v>51</v>
      </c>
      <c r="C41" s="2">
        <f>BZ20</f>
        <v>3</v>
      </c>
      <c r="D41" s="2">
        <f t="shared" si="45"/>
        <v>3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7.833333333333333</v>
      </c>
      <c r="K41">
        <f t="shared" ref="K41:K48" si="52">IFERROR(MIN(D8,P8,AB8,AN8,AZ8,BL8,CD8),0)</f>
        <v>6</v>
      </c>
      <c r="L41" s="2">
        <f t="shared" ref="L41:L48" si="53">IFERROR(MAX(D8,P8,AB8,AN8,AZ8,BL8,CD8),0)</f>
        <v>9</v>
      </c>
      <c r="M41" s="20"/>
    </row>
    <row r="42" spans="1:18" x14ac:dyDescent="0.2">
      <c r="A42" s="20"/>
      <c r="B42" t="s">
        <v>52</v>
      </c>
      <c r="C42" s="2">
        <f>CF20</f>
        <v>5</v>
      </c>
      <c r="D42" s="2">
        <f t="shared" si="45"/>
        <v>5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6.833333333333333</v>
      </c>
      <c r="K42">
        <f t="shared" si="52"/>
        <v>4</v>
      </c>
      <c r="L42" s="2">
        <f t="shared" si="53"/>
        <v>9</v>
      </c>
      <c r="M42" s="20"/>
    </row>
    <row r="43" spans="1:18" x14ac:dyDescent="0.2">
      <c r="A43" s="20"/>
      <c r="B43" t="s">
        <v>53</v>
      </c>
      <c r="C43" s="25">
        <f>CL20</f>
        <v>4</v>
      </c>
      <c r="D43" s="25">
        <f t="shared" si="45"/>
        <v>4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8.8333333333333339</v>
      </c>
      <c r="K43">
        <f t="shared" si="52"/>
        <v>5</v>
      </c>
      <c r="L43" s="2">
        <f t="shared" si="53"/>
        <v>11</v>
      </c>
      <c r="M43" s="20"/>
    </row>
    <row r="44" spans="1:18" x14ac:dyDescent="0.2">
      <c r="A44" s="20"/>
      <c r="B44" t="s">
        <v>37</v>
      </c>
      <c r="C44" s="2">
        <f>SUM(C29:C43)</f>
        <v>40</v>
      </c>
      <c r="D44" s="2">
        <f>SUM(D29:D43)</f>
        <v>39</v>
      </c>
      <c r="E44">
        <f>SUM(E29:E43)</f>
        <v>12</v>
      </c>
      <c r="F44" s="2">
        <f>SUM(F29:F43)</f>
        <v>12</v>
      </c>
      <c r="G44" s="20"/>
      <c r="I44" s="30">
        <v>14</v>
      </c>
      <c r="J44" s="2">
        <f t="shared" si="51"/>
        <v>5.666666666666667</v>
      </c>
      <c r="K44">
        <f t="shared" si="52"/>
        <v>5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7.833333333333333</v>
      </c>
      <c r="K45">
        <f t="shared" si="52"/>
        <v>7</v>
      </c>
      <c r="L45" s="2">
        <f t="shared" si="53"/>
        <v>9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7.333333333333333</v>
      </c>
      <c r="K46">
        <f t="shared" si="52"/>
        <v>5</v>
      </c>
      <c r="L46" s="2">
        <f t="shared" si="53"/>
        <v>9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5.5</v>
      </c>
      <c r="K47">
        <f t="shared" si="52"/>
        <v>4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8.3333333333333339</v>
      </c>
      <c r="K48">
        <f t="shared" si="52"/>
        <v>8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4</v>
      </c>
      <c r="G49" s="20"/>
      <c r="I49" s="33" t="s">
        <v>117</v>
      </c>
      <c r="J49" s="34">
        <f>SUM(J40:J48)</f>
        <v>65.166666666666671</v>
      </c>
      <c r="K49" s="34">
        <f t="shared" ref="K49:L49" si="56">SUM(K40:K48)</f>
        <v>49</v>
      </c>
      <c r="L49" s="34">
        <f t="shared" si="56"/>
        <v>78</v>
      </c>
      <c r="M49" s="20"/>
      <c r="R49" s="2"/>
    </row>
    <row r="50" spans="1:18" x14ac:dyDescent="0.2">
      <c r="A50" s="20"/>
      <c r="B50" t="s">
        <v>118</v>
      </c>
      <c r="C50">
        <f t="shared" si="55"/>
        <v>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24</v>
      </c>
      <c r="G51" s="20"/>
      <c r="R51" s="2"/>
    </row>
    <row r="52" spans="1:18" x14ac:dyDescent="0.2">
      <c r="A52" s="20"/>
      <c r="B52" t="s">
        <v>12</v>
      </c>
      <c r="C52">
        <f t="shared" si="55"/>
        <v>71</v>
      </c>
      <c r="G52" s="20"/>
      <c r="R52" s="2"/>
    </row>
    <row r="53" spans="1:18" x14ac:dyDescent="0.2">
      <c r="A53" s="20"/>
      <c r="B53" t="s">
        <v>37</v>
      </c>
      <c r="C53" s="28">
        <f>SUM(C47:C52)</f>
        <v>108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8</v>
      </c>
      <c r="E56" s="30" t="str">
        <f t="shared" ref="E56:E64" si="58">IF(D56&lt;&gt;0,IF((D56-C56)=-1,"Birdie",IF((D56-C56)=-2,"Eagle",IF((D56-C56)=0,"Par",IF((D56-C56)=1,"bogey",IF((D56-C56)=2,"Double bogey","Other"))))),"  ")</f>
        <v>Other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8</v>
      </c>
      <c r="E57" s="30" t="str">
        <f t="shared" si="58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6</v>
      </c>
      <c r="E58" s="30" t="str">
        <f t="shared" si="58"/>
        <v>Double bogey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7</v>
      </c>
      <c r="E59" s="30" t="str">
        <f t="shared" si="58"/>
        <v>Double bogey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5</v>
      </c>
      <c r="E60" s="30" t="str">
        <f t="shared" si="58"/>
        <v>Double bogey</v>
      </c>
      <c r="H60" t="s">
        <v>122</v>
      </c>
      <c r="I60">
        <f>COUNTIF(E56:E64,"bogey")</f>
        <v>0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7</v>
      </c>
      <c r="E61" s="30" t="str">
        <f t="shared" si="58"/>
        <v>Other</v>
      </c>
      <c r="H61" t="s">
        <v>123</v>
      </c>
      <c r="I61">
        <f>COUNTIF(E56:E64,"Double bogey")</f>
        <v>3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9</v>
      </c>
      <c r="E62" s="30" t="str">
        <f t="shared" si="58"/>
        <v>Other</v>
      </c>
      <c r="H62" t="s">
        <v>12</v>
      </c>
      <c r="I62">
        <f>COUNTIF(E56:E64,"Other")</f>
        <v>6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6</v>
      </c>
      <c r="E63" s="30" t="str">
        <f t="shared" si="58"/>
        <v>Other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9</v>
      </c>
      <c r="E64" s="30" t="str">
        <f t="shared" si="58"/>
        <v>Other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6</v>
      </c>
      <c r="E67" s="30" t="str">
        <f t="shared" ref="E67:E75" si="60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8</v>
      </c>
      <c r="E68" s="30" t="str">
        <f t="shared" si="60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5</v>
      </c>
      <c r="E69" s="30" t="str">
        <f t="shared" si="60"/>
        <v>Double bogey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7</v>
      </c>
      <c r="E70" s="30" t="str">
        <f t="shared" si="60"/>
        <v>Other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11</v>
      </c>
      <c r="E71" s="30" t="str">
        <f t="shared" si="60"/>
        <v>Other</v>
      </c>
      <c r="H71" t="s">
        <v>122</v>
      </c>
      <c r="I71">
        <f>COUNTIF(E67:E75,"bogey")</f>
        <v>0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7</v>
      </c>
      <c r="E72" s="30" t="str">
        <f t="shared" si="60"/>
        <v>Other</v>
      </c>
      <c r="H72" t="s">
        <v>123</v>
      </c>
      <c r="I72">
        <f>COUNTIF(E67:E75,"Double bogey")</f>
        <v>3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8</v>
      </c>
      <c r="E73" s="30" t="str">
        <f t="shared" si="60"/>
        <v>Other</v>
      </c>
      <c r="H73" t="s">
        <v>12</v>
      </c>
      <c r="I73">
        <f>COUNTIF(E67:E75,"Other")</f>
        <v>6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6</v>
      </c>
      <c r="E74" s="30" t="str">
        <f t="shared" si="60"/>
        <v>Double bogey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8</v>
      </c>
      <c r="E75" s="30" t="str">
        <f t="shared" si="60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6</v>
      </c>
      <c r="E78" s="30" t="str">
        <f t="shared" ref="E78:E86" si="62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8</v>
      </c>
      <c r="E79" s="30" t="str">
        <f t="shared" si="62"/>
        <v>Other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8</v>
      </c>
      <c r="E80" s="30" t="str">
        <f t="shared" si="62"/>
        <v>Other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10</v>
      </c>
      <c r="E81" s="30" t="str">
        <f t="shared" si="62"/>
        <v>Other</v>
      </c>
      <c r="H81" t="s">
        <v>9</v>
      </c>
      <c r="I81">
        <f>COUNTIF(E78:E86,"Par")</f>
        <v>0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7</v>
      </c>
      <c r="E82" s="30" t="str">
        <f t="shared" si="62"/>
        <v>Other</v>
      </c>
      <c r="H82" t="s">
        <v>122</v>
      </c>
      <c r="I82">
        <f>COUNTIF(E78:E86,"bogey")</f>
        <v>0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9</v>
      </c>
      <c r="E83" s="30" t="str">
        <f t="shared" si="62"/>
        <v>Other</v>
      </c>
      <c r="H83" t="s">
        <v>123</v>
      </c>
      <c r="I83">
        <f>COUNTIF(E78:E86,"Double bogey")</f>
        <v>1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7</v>
      </c>
      <c r="E84" s="30" t="str">
        <f t="shared" si="62"/>
        <v>Other</v>
      </c>
      <c r="H84" t="s">
        <v>12</v>
      </c>
      <c r="I84">
        <f>COUNTIF(E78:E86,"Other")</f>
        <v>8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7</v>
      </c>
      <c r="E85" s="30" t="str">
        <f t="shared" si="62"/>
        <v>Other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9</v>
      </c>
      <c r="E86" s="30" t="str">
        <f t="shared" si="62"/>
        <v>Other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6</v>
      </c>
      <c r="E89" s="30" t="str">
        <f t="shared" ref="E89:E97" si="64">IF(D89&lt;&gt;0,IF((D89-C89)=-1,"Birdie",IF((D89-C89)=-2,"Eagle",IF((D89-C89)=0,"Par",IF((D89-C89)=1,"bogey",IF((D89-C89)=2,"Double bogey","Other"))))),"  ")</f>
        <v>Double bogey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6</v>
      </c>
      <c r="E90" s="30" t="str">
        <f t="shared" si="64"/>
        <v>Double bogey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3</v>
      </c>
      <c r="E91" s="30" t="str">
        <f t="shared" si="64"/>
        <v>Par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8</v>
      </c>
      <c r="E92" s="30" t="str">
        <f t="shared" si="64"/>
        <v>Other</v>
      </c>
      <c r="H92" t="s">
        <v>9</v>
      </c>
      <c r="I92">
        <f>COUNTIF(E89:E97,"Par")</f>
        <v>1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11</v>
      </c>
      <c r="E93" s="30" t="str">
        <f t="shared" si="64"/>
        <v>Other</v>
      </c>
      <c r="H93" t="s">
        <v>122</v>
      </c>
      <c r="I93">
        <f>COUNTIF(E89:E97,"bogey")</f>
        <v>1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6</v>
      </c>
      <c r="E94" s="30" t="str">
        <f t="shared" si="64"/>
        <v>Other</v>
      </c>
      <c r="H94" t="s">
        <v>123</v>
      </c>
      <c r="I94">
        <f>COUNTIF(E89:E97,"Double bogey")</f>
        <v>3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5</v>
      </c>
      <c r="E95" s="30" t="str">
        <f t="shared" si="64"/>
        <v>bogey</v>
      </c>
      <c r="H95" t="s">
        <v>12</v>
      </c>
      <c r="I95">
        <f>COUNTIF(E89:E97,"Other")</f>
        <v>4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6</v>
      </c>
      <c r="E96" s="30" t="str">
        <f t="shared" si="64"/>
        <v>Double bogey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10</v>
      </c>
      <c r="E97" s="30" t="str">
        <f t="shared" si="64"/>
        <v>Other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0</v>
      </c>
      <c r="E100" s="30" t="str">
        <f t="shared" ref="E100:E108" si="66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0</v>
      </c>
      <c r="E101" s="30" t="str">
        <f t="shared" si="66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0</v>
      </c>
      <c r="E102" s="30" t="str">
        <f t="shared" si="66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0</v>
      </c>
      <c r="E103" s="30" t="str">
        <f t="shared" si="66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0</v>
      </c>
      <c r="E104" s="30" t="str">
        <f t="shared" si="66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0</v>
      </c>
      <c r="E105" s="30" t="str">
        <f t="shared" si="66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0</v>
      </c>
      <c r="E106" s="30" t="str">
        <f t="shared" si="66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0</v>
      </c>
      <c r="E107" s="30" t="str">
        <f t="shared" si="66"/>
        <v xml:space="preserve">  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0</v>
      </c>
      <c r="E108" s="30" t="str">
        <f t="shared" si="66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0</v>
      </c>
      <c r="E111" s="30" t="str">
        <f t="shared" ref="E111:E119" si="68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0</v>
      </c>
      <c r="E112" s="30" t="str">
        <f t="shared" si="68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0</v>
      </c>
      <c r="E113" s="30" t="str">
        <f t="shared" si="68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0</v>
      </c>
      <c r="E114" s="30" t="str">
        <f t="shared" si="68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0</v>
      </c>
      <c r="E115" s="30" t="str">
        <f t="shared" si="68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0</v>
      </c>
      <c r="E116" s="30" t="str">
        <f t="shared" si="68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0</v>
      </c>
      <c r="E117" s="30" t="str">
        <f t="shared" si="68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0</v>
      </c>
      <c r="E118" s="30" t="str">
        <f t="shared" si="68"/>
        <v xml:space="preserve">  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0</v>
      </c>
      <c r="E119" s="30" t="str">
        <f t="shared" si="68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8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Other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9</v>
      </c>
      <c r="E123" s="30" t="str">
        <f t="shared" si="70"/>
        <v>Other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7</v>
      </c>
      <c r="E124" s="30" t="str">
        <f t="shared" si="70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11</v>
      </c>
      <c r="E125" s="30" t="str">
        <f t="shared" si="70"/>
        <v>Other</v>
      </c>
      <c r="H125" t="s">
        <v>9</v>
      </c>
      <c r="I125">
        <f>COUNTIF(E122:E130,"Par")</f>
        <v>0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5</v>
      </c>
      <c r="E126" s="30" t="str">
        <f t="shared" si="70"/>
        <v>Double bogey</v>
      </c>
      <c r="H126" t="s">
        <v>122</v>
      </c>
      <c r="I126">
        <f>COUNTIF(E122:E130,"bogey")</f>
        <v>1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7</v>
      </c>
      <c r="E127" s="30" t="str">
        <f t="shared" si="70"/>
        <v>Other</v>
      </c>
      <c r="H127" t="s">
        <v>123</v>
      </c>
      <c r="I127">
        <f>COUNTIF(E122:E130,"Double bogey")</f>
        <v>1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5</v>
      </c>
      <c r="E128" s="30" t="str">
        <f t="shared" si="70"/>
        <v>bogey</v>
      </c>
      <c r="H128" t="s">
        <v>12</v>
      </c>
      <c r="I128">
        <f>COUNTIF(E122:E130,"Other")</f>
        <v>7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7</v>
      </c>
      <c r="E129" s="30" t="str">
        <f t="shared" si="70"/>
        <v>Other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8</v>
      </c>
      <c r="E130" s="30" t="str">
        <f t="shared" si="70"/>
        <v>Other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6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Double bogey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6</v>
      </c>
      <c r="E134" s="30" t="str">
        <f t="shared" si="72"/>
        <v>Double 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5</v>
      </c>
      <c r="E135" s="30" t="str">
        <f t="shared" si="72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7</v>
      </c>
      <c r="E136" s="30" t="str">
        <f t="shared" si="72"/>
        <v>Other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9</v>
      </c>
      <c r="E137" s="30" t="str">
        <f t="shared" si="72"/>
        <v>Other</v>
      </c>
      <c r="H137" t="s">
        <v>122</v>
      </c>
      <c r="I137">
        <f>COUNTIF(E133:E141,"bogey")</f>
        <v>0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5</v>
      </c>
      <c r="E138" s="30" t="str">
        <f t="shared" si="72"/>
        <v>Double bogey</v>
      </c>
      <c r="H138" t="s">
        <v>123</v>
      </c>
      <c r="I138">
        <f>COUNTIF(E133:E141,"Double bogey")</f>
        <v>5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8</v>
      </c>
      <c r="E139" s="30" t="str">
        <f t="shared" si="72"/>
        <v>Other</v>
      </c>
      <c r="H139" t="s">
        <v>12</v>
      </c>
      <c r="I139">
        <f>COUNTIF(E133:E141,"Other")</f>
        <v>4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8</v>
      </c>
      <c r="E140" s="30" t="str">
        <f t="shared" si="72"/>
        <v>Other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7</v>
      </c>
      <c r="E141" s="30" t="str">
        <f t="shared" si="72"/>
        <v>Double 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7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Other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7</v>
      </c>
      <c r="E145" s="30" t="str">
        <f t="shared" si="74"/>
        <v>Other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9</v>
      </c>
      <c r="E146" s="30" t="str">
        <f t="shared" si="74"/>
        <v>Other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11</v>
      </c>
      <c r="E147" s="30" t="str">
        <f t="shared" si="74"/>
        <v>Other</v>
      </c>
      <c r="H147" t="s">
        <v>9</v>
      </c>
      <c r="I147">
        <f>COUNTIF(E144:E152,"Par")</f>
        <v>0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5</v>
      </c>
      <c r="E148" s="30" t="str">
        <f t="shared" si="74"/>
        <v>Double bogey</v>
      </c>
      <c r="H148" t="s">
        <v>122</v>
      </c>
      <c r="I148">
        <f>COUNTIF(E144:E152,"bogey")</f>
        <v>0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9</v>
      </c>
      <c r="E149" s="30" t="str">
        <f t="shared" si="74"/>
        <v>Other</v>
      </c>
      <c r="H149" t="s">
        <v>123</v>
      </c>
      <c r="I149">
        <f>COUNTIF(E144:E152,"Double bogey")</f>
        <v>2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9</v>
      </c>
      <c r="E150" s="30" t="str">
        <f t="shared" si="74"/>
        <v>Other</v>
      </c>
      <c r="H150" t="s">
        <v>12</v>
      </c>
      <c r="I150">
        <f>COUNTIF(E144:E152,"Other")</f>
        <v>7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5</v>
      </c>
      <c r="E151" s="30" t="str">
        <f t="shared" si="74"/>
        <v>Double bogey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8</v>
      </c>
      <c r="E152" s="30" t="str">
        <f t="shared" si="74"/>
        <v>Other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0</v>
      </c>
      <c r="E155" s="30" t="str">
        <f t="shared" ref="E155:E163" si="76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0</v>
      </c>
      <c r="E156" s="30" t="str">
        <f t="shared" si="76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0</v>
      </c>
      <c r="E157" s="30" t="str">
        <f t="shared" si="76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0</v>
      </c>
      <c r="E158" s="30" t="str">
        <f t="shared" si="76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0</v>
      </c>
      <c r="E159" s="30" t="str">
        <f t="shared" si="76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0</v>
      </c>
      <c r="E160" s="30" t="str">
        <f t="shared" si="76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0</v>
      </c>
      <c r="E161" s="30" t="str">
        <f t="shared" si="76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0</v>
      </c>
      <c r="E162" s="30" t="str">
        <f t="shared" si="76"/>
        <v xml:space="preserve">  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0</v>
      </c>
      <c r="E163" s="30" t="str">
        <f t="shared" si="76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8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6</v>
      </c>
      <c r="E167" s="30" t="str">
        <f t="shared" si="78"/>
        <v>Double 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4</v>
      </c>
      <c r="E168" s="30" t="str">
        <f t="shared" si="78"/>
        <v>Par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9</v>
      </c>
      <c r="E169" s="30" t="str">
        <f t="shared" si="78"/>
        <v>Other</v>
      </c>
      <c r="H169" t="s">
        <v>9</v>
      </c>
      <c r="I169">
        <f>COUNTIF(E166:E174,"Par")</f>
        <v>1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6</v>
      </c>
      <c r="E170" s="30" t="str">
        <f t="shared" si="78"/>
        <v>Other</v>
      </c>
      <c r="H170" t="s">
        <v>122</v>
      </c>
      <c r="I170">
        <f>COUNTIF(E166:E174,"bogey")</f>
        <v>2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7</v>
      </c>
      <c r="E171" s="30" t="str">
        <f t="shared" si="78"/>
        <v>Other</v>
      </c>
      <c r="H171" t="s">
        <v>123</v>
      </c>
      <c r="I171">
        <f>COUNTIF(E166:E174,"Double bogey")</f>
        <v>1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5</v>
      </c>
      <c r="E172" s="30" t="str">
        <f t="shared" si="78"/>
        <v>bogey</v>
      </c>
      <c r="H172" t="s">
        <v>12</v>
      </c>
      <c r="I172">
        <f>COUNTIF(E166:E174,"Other")</f>
        <v>5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4</v>
      </c>
      <c r="E173" s="30" t="str">
        <f t="shared" si="78"/>
        <v>bogey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8</v>
      </c>
      <c r="E174" s="30" t="str">
        <f t="shared" si="78"/>
        <v>Other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8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Other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8</v>
      </c>
      <c r="E178" s="30" t="str">
        <f t="shared" si="80"/>
        <v>Other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4</v>
      </c>
      <c r="E179" s="30" t="str">
        <f t="shared" si="80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6</v>
      </c>
      <c r="E180" s="30" t="str">
        <f t="shared" si="80"/>
        <v>Double bogey</v>
      </c>
      <c r="H180" t="s">
        <v>9</v>
      </c>
      <c r="I180">
        <f>COUNTIF(E177:E185,"Par")</f>
        <v>0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8</v>
      </c>
      <c r="E181" s="30" t="str">
        <f t="shared" si="80"/>
        <v>Other</v>
      </c>
      <c r="H181" t="s">
        <v>122</v>
      </c>
      <c r="I181">
        <f>COUNTIF(E177:E185,"bogey")</f>
        <v>2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4</v>
      </c>
      <c r="E182" s="30" t="str">
        <f t="shared" si="80"/>
        <v>bogey</v>
      </c>
      <c r="H182" t="s">
        <v>123</v>
      </c>
      <c r="I182">
        <f>COUNTIF(E177:E185,"Double bogey")</f>
        <v>2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6</v>
      </c>
      <c r="E183" s="30" t="str">
        <f t="shared" si="80"/>
        <v>Double bogey</v>
      </c>
      <c r="H183" t="s">
        <v>12</v>
      </c>
      <c r="I183">
        <f>COUNTIF(E177:E185,"Other")</f>
        <v>5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9</v>
      </c>
      <c r="E184" s="30" t="str">
        <f t="shared" si="80"/>
        <v>Other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11</v>
      </c>
      <c r="E185" s="30" t="str">
        <f t="shared" si="80"/>
        <v>Other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9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Other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7</v>
      </c>
      <c r="E189" s="30" t="str">
        <f t="shared" si="82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7</v>
      </c>
      <c r="E190" s="30" t="str">
        <f t="shared" si="82"/>
        <v>Other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8</v>
      </c>
      <c r="E191" s="30" t="str">
        <f t="shared" si="82"/>
        <v>Other</v>
      </c>
      <c r="H191" t="s">
        <v>9</v>
      </c>
      <c r="I191">
        <f>COUNTIF(E188:E196,"Par")</f>
        <v>1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8</v>
      </c>
      <c r="E192" s="30" t="str">
        <f t="shared" si="82"/>
        <v>Other</v>
      </c>
      <c r="H192" t="s">
        <v>122</v>
      </c>
      <c r="I192">
        <f>COUNTIF(E188:E196,"bogey")</f>
        <v>0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6</v>
      </c>
      <c r="E193" s="30" t="str">
        <f t="shared" si="82"/>
        <v>Other</v>
      </c>
      <c r="H193" t="s">
        <v>123</v>
      </c>
      <c r="I193">
        <f>COUNTIF(E188:E196,"Double bogey")</f>
        <v>1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4</v>
      </c>
      <c r="E194" s="30" t="str">
        <f t="shared" si="82"/>
        <v>Par</v>
      </c>
      <c r="H194" t="s">
        <v>12</v>
      </c>
      <c r="I194">
        <f>COUNTIF(E188:E196,"Other")</f>
        <v>7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6</v>
      </c>
      <c r="E195" s="30" t="str">
        <f t="shared" si="82"/>
        <v>Double bogey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8</v>
      </c>
      <c r="E196" s="30" t="str">
        <f t="shared" si="82"/>
        <v>Other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5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9</v>
      </c>
      <c r="E200" s="30" t="str">
        <f t="shared" si="84"/>
        <v>Other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7</v>
      </c>
      <c r="E201" s="30" t="str">
        <f t="shared" si="84"/>
        <v>Other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5</v>
      </c>
      <c r="E202" s="30" t="str">
        <f t="shared" si="84"/>
        <v>Par</v>
      </c>
      <c r="H202" t="s">
        <v>9</v>
      </c>
      <c r="I202">
        <f>COUNTIF(E199:E207,"Par")</f>
        <v>1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6</v>
      </c>
      <c r="E203" s="30" t="str">
        <f t="shared" si="84"/>
        <v>Other</v>
      </c>
      <c r="H203" t="s">
        <v>122</v>
      </c>
      <c r="I203">
        <f>COUNTIF(E199:E207,"bogey")</f>
        <v>2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8</v>
      </c>
      <c r="E204" s="30" t="str">
        <f t="shared" si="84"/>
        <v>Other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9</v>
      </c>
      <c r="E205" s="30" t="str">
        <f t="shared" si="84"/>
        <v>Other</v>
      </c>
      <c r="H205" t="s">
        <v>12</v>
      </c>
      <c r="I205">
        <f>COUNTIF(E199:E207,"Other")</f>
        <v>6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4</v>
      </c>
      <c r="E206" s="30" t="str">
        <f t="shared" si="84"/>
        <v>bogey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8</v>
      </c>
      <c r="E207" s="30" t="str">
        <f t="shared" si="84"/>
        <v>Other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7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Other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7</v>
      </c>
      <c r="E211" s="30" t="str">
        <f t="shared" si="86"/>
        <v>Other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6</v>
      </c>
      <c r="E212" s="30" t="str">
        <f t="shared" si="86"/>
        <v>Other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8</v>
      </c>
      <c r="E213" s="30" t="str">
        <f t="shared" si="86"/>
        <v>Other</v>
      </c>
      <c r="H213" t="s">
        <v>9</v>
      </c>
      <c r="I213">
        <f>COUNTIF(E210:E218,"Par")</f>
        <v>0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8</v>
      </c>
      <c r="E214" s="30" t="str">
        <f t="shared" si="86"/>
        <v>Other</v>
      </c>
      <c r="H214" t="s">
        <v>122</v>
      </c>
      <c r="I214">
        <f>COUNTIF(E210:E218,"bogey")</f>
        <v>1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5</v>
      </c>
      <c r="E215" s="30" t="str">
        <f t="shared" si="86"/>
        <v>Double bogey</v>
      </c>
      <c r="H215" t="s">
        <v>123</v>
      </c>
      <c r="I215">
        <f>COUNTIF(E210:E218,"Double bogey")</f>
        <v>2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5</v>
      </c>
      <c r="E216" s="30" t="str">
        <f t="shared" si="86"/>
        <v>bogey</v>
      </c>
      <c r="H216" t="s">
        <v>12</v>
      </c>
      <c r="I216">
        <f>COUNTIF(E210:E218,"Other")</f>
        <v>6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6</v>
      </c>
      <c r="E217" s="30" t="str">
        <f t="shared" si="86"/>
        <v>Double 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8</v>
      </c>
      <c r="E218" s="30" t="str">
        <f t="shared" si="86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N218"/>
  <sheetViews>
    <sheetView topLeftCell="A9" workbookViewId="0">
      <pane xSplit="13" topLeftCell="CA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26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8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9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8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9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8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7</v>
      </c>
      <c r="W8" s="15">
        <f t="shared" si="7"/>
        <v>7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8</v>
      </c>
      <c r="AO8" s="15">
        <f t="shared" si="13"/>
        <v>7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7</v>
      </c>
      <c r="AU8" s="15">
        <f t="shared" si="15"/>
        <v>7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8</v>
      </c>
      <c r="BM8" s="15">
        <f t="shared" si="21"/>
        <v>7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8</v>
      </c>
      <c r="BS8" s="15">
        <f t="shared" si="23"/>
        <v>7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8</v>
      </c>
      <c r="BY8" s="15">
        <f t="shared" si="25"/>
        <v>7</v>
      </c>
      <c r="BZ8" s="2">
        <v>0.5</v>
      </c>
      <c r="CA8" s="9"/>
      <c r="CB8" s="16">
        <f t="shared" ref="CB8:CB15" si="43">+CB7+1</f>
        <v>11</v>
      </c>
      <c r="CC8" s="15">
        <f t="shared" si="26"/>
        <v>4</v>
      </c>
      <c r="CD8" s="15">
        <v>8</v>
      </c>
      <c r="CE8" s="15">
        <f t="shared" si="27"/>
        <v>7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8</v>
      </c>
      <c r="CK8" s="15">
        <f t="shared" si="29"/>
        <v>7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6</v>
      </c>
      <c r="E9" s="15">
        <f t="shared" si="1"/>
        <v>6</v>
      </c>
      <c r="F9" s="2">
        <v>1</v>
      </c>
      <c r="G9" s="9"/>
      <c r="H9" s="16">
        <f t="shared" si="31"/>
        <v>3</v>
      </c>
      <c r="I9" s="15">
        <f t="shared" si="2"/>
        <v>3</v>
      </c>
      <c r="J9" s="15">
        <v>5</v>
      </c>
      <c r="K9" s="15">
        <f t="shared" si="3"/>
        <v>5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7</v>
      </c>
      <c r="Q9" s="15">
        <f t="shared" si="5"/>
        <v>7</v>
      </c>
      <c r="R9" s="2">
        <v>1</v>
      </c>
      <c r="S9" s="9"/>
      <c r="T9" s="16">
        <f t="shared" si="33"/>
        <v>3</v>
      </c>
      <c r="U9" s="15">
        <f t="shared" si="6"/>
        <v>3</v>
      </c>
      <c r="V9" s="15">
        <v>7</v>
      </c>
      <c r="W9" s="15">
        <f t="shared" si="7"/>
        <v>6</v>
      </c>
      <c r="X9" s="2"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>
        <v>9</v>
      </c>
      <c r="AO9" s="15">
        <f t="shared" si="13"/>
        <v>7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6</v>
      </c>
      <c r="BA9" s="15">
        <f t="shared" si="17"/>
        <v>6</v>
      </c>
      <c r="BB9" s="2">
        <v>0.5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7</v>
      </c>
      <c r="BM9" s="15">
        <f t="shared" si="21"/>
        <v>7</v>
      </c>
      <c r="BN9" s="2">
        <v>0.5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>
        <v>5</v>
      </c>
      <c r="BY9" s="15">
        <f t="shared" si="25"/>
        <v>5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7</v>
      </c>
      <c r="CE9" s="15">
        <f t="shared" si="27"/>
        <v>7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>
        <v>5</v>
      </c>
      <c r="CK9" s="15">
        <f t="shared" si="29"/>
        <v>5</v>
      </c>
      <c r="CL9" s="2"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8</v>
      </c>
      <c r="E10" s="15">
        <f t="shared" si="1"/>
        <v>8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10</v>
      </c>
      <c r="Q10" s="15">
        <f t="shared" si="5"/>
        <v>8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9</v>
      </c>
      <c r="W10" s="15">
        <f t="shared" si="7"/>
        <v>7</v>
      </c>
      <c r="X10" s="2"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>
        <v>8</v>
      </c>
      <c r="AO10" s="15">
        <f t="shared" si="13"/>
        <v>8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>
        <v>10</v>
      </c>
      <c r="BA10" s="15">
        <f t="shared" si="17"/>
        <v>8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11</v>
      </c>
      <c r="BM10" s="15">
        <f t="shared" si="21"/>
        <v>8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7</v>
      </c>
      <c r="BY10" s="15">
        <f t="shared" si="25"/>
        <v>7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8</v>
      </c>
      <c r="CE10" s="15">
        <f t="shared" si="27"/>
        <v>8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7</v>
      </c>
      <c r="CK10" s="15">
        <f t="shared" si="29"/>
        <v>7</v>
      </c>
      <c r="CL10" s="2">
        <v>1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6</v>
      </c>
      <c r="E11" s="15">
        <f t="shared" si="1"/>
        <v>6</v>
      </c>
      <c r="F11" s="2">
        <v>0.5</v>
      </c>
      <c r="G11" s="9"/>
      <c r="H11" s="16">
        <f t="shared" si="31"/>
        <v>5</v>
      </c>
      <c r="I11" s="15">
        <f t="shared" si="2"/>
        <v>5</v>
      </c>
      <c r="J11" s="15">
        <v>11</v>
      </c>
      <c r="K11" s="15">
        <f t="shared" si="3"/>
        <v>8</v>
      </c>
      <c r="L11" s="2">
        <v>0</v>
      </c>
      <c r="M11" s="9"/>
      <c r="N11" s="16">
        <f t="shared" si="32"/>
        <v>14</v>
      </c>
      <c r="O11" s="15">
        <f t="shared" si="4"/>
        <v>3</v>
      </c>
      <c r="P11" s="15">
        <v>7</v>
      </c>
      <c r="Q11" s="15">
        <f t="shared" si="5"/>
        <v>6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9</v>
      </c>
      <c r="W11" s="15">
        <f t="shared" si="7"/>
        <v>8</v>
      </c>
      <c r="X11" s="2">
        <v>1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>
        <v>5</v>
      </c>
      <c r="AO11" s="15">
        <f t="shared" si="13"/>
        <v>5</v>
      </c>
      <c r="AP11" s="2">
        <v>1</v>
      </c>
      <c r="AQ11" s="9"/>
      <c r="AR11" s="16">
        <f t="shared" si="37"/>
        <v>5</v>
      </c>
      <c r="AS11" s="15">
        <f t="shared" si="14"/>
        <v>5</v>
      </c>
      <c r="AT11" s="15">
        <v>11</v>
      </c>
      <c r="AU11" s="15">
        <f t="shared" si="15"/>
        <v>8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>
        <v>6</v>
      </c>
      <c r="BA11" s="15">
        <f t="shared" si="17"/>
        <v>6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>
        <v>6</v>
      </c>
      <c r="BM11" s="15">
        <f t="shared" si="21"/>
        <v>6</v>
      </c>
      <c r="BN11" s="2">
        <v>0</v>
      </c>
      <c r="BO11" s="9"/>
      <c r="BP11" s="16">
        <f t="shared" si="41"/>
        <v>5</v>
      </c>
      <c r="BQ11" s="15">
        <f t="shared" si="22"/>
        <v>5</v>
      </c>
      <c r="BR11" s="15">
        <v>8</v>
      </c>
      <c r="BS11" s="15">
        <f t="shared" si="23"/>
        <v>8</v>
      </c>
      <c r="BT11" s="2">
        <v>0.5</v>
      </c>
      <c r="BU11" s="9"/>
      <c r="BV11" s="16">
        <f t="shared" si="42"/>
        <v>5</v>
      </c>
      <c r="BW11" s="15">
        <f t="shared" si="24"/>
        <v>5</v>
      </c>
      <c r="BX11" s="15">
        <v>9</v>
      </c>
      <c r="BY11" s="15">
        <f t="shared" si="25"/>
        <v>8</v>
      </c>
      <c r="BZ11" s="2">
        <v>0</v>
      </c>
      <c r="CA11" s="9"/>
      <c r="CB11" s="16">
        <f t="shared" si="43"/>
        <v>14</v>
      </c>
      <c r="CC11" s="15">
        <f t="shared" si="26"/>
        <v>3</v>
      </c>
      <c r="CD11" s="15">
        <v>6</v>
      </c>
      <c r="CE11" s="15">
        <f t="shared" si="27"/>
        <v>6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10</v>
      </c>
      <c r="CK11" s="15">
        <f t="shared" si="29"/>
        <v>8</v>
      </c>
      <c r="CL11" s="2"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7</v>
      </c>
      <c r="E12" s="15">
        <f t="shared" si="1"/>
        <v>7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6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4</v>
      </c>
      <c r="P12" s="15">
        <v>9</v>
      </c>
      <c r="Q12" s="15">
        <f t="shared" si="5"/>
        <v>7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>
        <v>8</v>
      </c>
      <c r="AO12" s="15">
        <f t="shared" si="13"/>
        <v>7</v>
      </c>
      <c r="AP12" s="2">
        <v>0.5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1</v>
      </c>
      <c r="AW12" s="9"/>
      <c r="AX12" s="16">
        <f t="shared" si="38"/>
        <v>15</v>
      </c>
      <c r="AY12" s="15">
        <f t="shared" si="16"/>
        <v>4</v>
      </c>
      <c r="AZ12" s="15">
        <v>7</v>
      </c>
      <c r="BA12" s="15">
        <f t="shared" si="17"/>
        <v>7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>
        <v>9</v>
      </c>
      <c r="BM12" s="15">
        <f t="shared" si="21"/>
        <v>7</v>
      </c>
      <c r="BN12" s="2">
        <v>0</v>
      </c>
      <c r="BO12" s="9"/>
      <c r="BP12" s="16">
        <f t="shared" si="41"/>
        <v>6</v>
      </c>
      <c r="BQ12" s="15">
        <f t="shared" si="22"/>
        <v>3</v>
      </c>
      <c r="BR12" s="15">
        <v>5</v>
      </c>
      <c r="BS12" s="15">
        <f t="shared" si="23"/>
        <v>5</v>
      </c>
      <c r="BT12" s="2">
        <v>0.5</v>
      </c>
      <c r="BU12" s="9"/>
      <c r="BV12" s="16">
        <f t="shared" si="42"/>
        <v>6</v>
      </c>
      <c r="BW12" s="15">
        <f t="shared" si="24"/>
        <v>3</v>
      </c>
      <c r="BX12" s="15">
        <v>5</v>
      </c>
      <c r="BY12" s="15">
        <f t="shared" si="25"/>
        <v>5</v>
      </c>
      <c r="BZ12" s="2">
        <v>0</v>
      </c>
      <c r="CA12" s="9"/>
      <c r="CB12" s="16">
        <f t="shared" si="43"/>
        <v>15</v>
      </c>
      <c r="CC12" s="15">
        <f t="shared" si="26"/>
        <v>4</v>
      </c>
      <c r="CD12" s="15">
        <v>8</v>
      </c>
      <c r="CE12" s="15">
        <f t="shared" si="27"/>
        <v>7</v>
      </c>
      <c r="CF12" s="2">
        <v>0.5</v>
      </c>
      <c r="CG12" s="9"/>
      <c r="CH12" s="16">
        <f t="shared" si="44"/>
        <v>6</v>
      </c>
      <c r="CI12" s="15">
        <f t="shared" si="28"/>
        <v>3</v>
      </c>
      <c r="CJ12" s="15">
        <v>6</v>
      </c>
      <c r="CK12" s="15">
        <f t="shared" si="29"/>
        <v>6</v>
      </c>
      <c r="CL12" s="2"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7</v>
      </c>
      <c r="E13" s="15">
        <f t="shared" si="1"/>
        <v>7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8</v>
      </c>
      <c r="Q13" s="15">
        <f t="shared" si="5"/>
        <v>7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>
        <v>8</v>
      </c>
      <c r="AO13" s="15">
        <f t="shared" si="13"/>
        <v>7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16</v>
      </c>
      <c r="AY13" s="15">
        <f t="shared" si="16"/>
        <v>4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7</v>
      </c>
      <c r="BM13" s="15">
        <f t="shared" si="21"/>
        <v>7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9</v>
      </c>
      <c r="BS13" s="15">
        <f t="shared" si="23"/>
        <v>7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8</v>
      </c>
      <c r="BY13" s="15">
        <f t="shared" si="25"/>
        <v>7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9</v>
      </c>
      <c r="CE13" s="15">
        <f t="shared" si="27"/>
        <v>7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7</v>
      </c>
      <c r="CK13" s="15">
        <f t="shared" si="29"/>
        <v>7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6</v>
      </c>
      <c r="E14" s="15">
        <f t="shared" si="1"/>
        <v>6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7</v>
      </c>
      <c r="K14" s="15">
        <f t="shared" si="3"/>
        <v>7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7</v>
      </c>
      <c r="Q14" s="15">
        <f t="shared" si="5"/>
        <v>6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5</v>
      </c>
      <c r="W14" s="15">
        <f t="shared" si="7"/>
        <v>5</v>
      </c>
      <c r="X14" s="2">
        <v>1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8</v>
      </c>
      <c r="AS14" s="15">
        <f t="shared" si="14"/>
        <v>4</v>
      </c>
      <c r="AT14" s="15">
        <v>6</v>
      </c>
      <c r="AU14" s="15">
        <f t="shared" si="15"/>
        <v>6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6</v>
      </c>
      <c r="BA14" s="15">
        <f t="shared" si="17"/>
        <v>6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6</v>
      </c>
      <c r="BM14" s="15">
        <f t="shared" si="21"/>
        <v>6</v>
      </c>
      <c r="BN14" s="2">
        <v>1</v>
      </c>
      <c r="BO14" s="9"/>
      <c r="BP14" s="16">
        <f t="shared" si="41"/>
        <v>8</v>
      </c>
      <c r="BQ14" s="15">
        <f t="shared" si="22"/>
        <v>4</v>
      </c>
      <c r="BR14" s="15">
        <v>7</v>
      </c>
      <c r="BS14" s="15">
        <f t="shared" si="23"/>
        <v>7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7</v>
      </c>
      <c r="BY14" s="15">
        <f t="shared" si="25"/>
        <v>7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6</v>
      </c>
      <c r="CE14" s="15">
        <f t="shared" si="27"/>
        <v>6</v>
      </c>
      <c r="CF14" s="2">
        <v>0</v>
      </c>
      <c r="CG14" s="9"/>
      <c r="CH14" s="16">
        <f t="shared" si="44"/>
        <v>8</v>
      </c>
      <c r="CI14" s="15">
        <f t="shared" si="28"/>
        <v>4</v>
      </c>
      <c r="CJ14" s="15">
        <v>9</v>
      </c>
      <c r="CK14" s="15">
        <f t="shared" si="29"/>
        <v>7</v>
      </c>
      <c r="CL14" s="2"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9</v>
      </c>
      <c r="E15" s="15">
        <f t="shared" si="1"/>
        <v>8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9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9</v>
      </c>
      <c r="W15" s="15">
        <f t="shared" si="7"/>
        <v>8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>
        <v>9</v>
      </c>
      <c r="AO15" s="15">
        <f t="shared" si="13"/>
        <v>8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8</v>
      </c>
      <c r="AU15" s="15">
        <f t="shared" si="15"/>
        <v>8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9</v>
      </c>
      <c r="BA15" s="15">
        <f t="shared" si="17"/>
        <v>8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9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9</v>
      </c>
      <c r="CE15" s="15">
        <f t="shared" si="27"/>
        <v>8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66</v>
      </c>
      <c r="E16" s="15">
        <f>SUM(E7:E15)</f>
        <v>62</v>
      </c>
      <c r="F16" s="2">
        <f>SUM(F7:F15)</f>
        <v>4.5</v>
      </c>
      <c r="G16" s="9"/>
      <c r="H16" s="10" t="s">
        <v>37</v>
      </c>
      <c r="I16" s="15">
        <f>SUM(I7:I15)</f>
        <v>36</v>
      </c>
      <c r="J16" s="15">
        <f>SUM(J7:J15)</f>
        <v>66</v>
      </c>
      <c r="K16" s="15">
        <f>SUM(K7:K15)</f>
        <v>61</v>
      </c>
      <c r="L16" s="2">
        <f>SUM(L7:L15)</f>
        <v>2.5</v>
      </c>
      <c r="M16" s="9"/>
      <c r="N16" s="10" t="s">
        <v>37</v>
      </c>
      <c r="O16" s="15">
        <f>SUM(O7:O15)</f>
        <v>36</v>
      </c>
      <c r="P16" s="15">
        <f>SUM(P7:P15)</f>
        <v>69</v>
      </c>
      <c r="Q16" s="15">
        <f>SUM(Q7:Q15)</f>
        <v>61</v>
      </c>
      <c r="R16" s="2">
        <f>SUM(R7:R15)</f>
        <v>3</v>
      </c>
      <c r="S16" s="9"/>
      <c r="T16" s="10" t="s">
        <v>37</v>
      </c>
      <c r="U16" s="15">
        <f>SUM(U7:U15)</f>
        <v>36</v>
      </c>
      <c r="V16" s="15">
        <f>SUM(V7:V15)</f>
        <v>64</v>
      </c>
      <c r="W16" s="15">
        <f>SUM(W7:W15)</f>
        <v>58</v>
      </c>
      <c r="X16" s="2">
        <f>SUM(X7:X15)</f>
        <v>5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66</v>
      </c>
      <c r="AO16" s="15">
        <f>SUM(AO7:AO15)</f>
        <v>60</v>
      </c>
      <c r="AP16" s="2">
        <f>SUM(AP7:AP15)</f>
        <v>3.5</v>
      </c>
      <c r="AQ16" s="9"/>
      <c r="AR16" s="10" t="s">
        <v>37</v>
      </c>
      <c r="AS16" s="15">
        <f>SUM(AS7:AS15)</f>
        <v>36</v>
      </c>
      <c r="AT16" s="15">
        <f>SUM(AT7:AT15)</f>
        <v>62</v>
      </c>
      <c r="AU16" s="15">
        <f>SUM(AU7:AU15)</f>
        <v>58</v>
      </c>
      <c r="AV16" s="2">
        <f>SUM(AV7:AV15)</f>
        <v>5</v>
      </c>
      <c r="AW16" s="9"/>
      <c r="AX16" s="10" t="s">
        <v>37</v>
      </c>
      <c r="AY16" s="15">
        <f>SUM(AY7:AY15)</f>
        <v>36</v>
      </c>
      <c r="AZ16" s="15">
        <f>SUM(AZ7:AZ15)</f>
        <v>64</v>
      </c>
      <c r="BA16" s="15">
        <f>SUM(BA7:BA15)</f>
        <v>61</v>
      </c>
      <c r="BB16" s="2">
        <f>SUM(BB7:BB15)</f>
        <v>2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71</v>
      </c>
      <c r="BM16" s="15">
        <f>SUM(BM7:BM15)</f>
        <v>63</v>
      </c>
      <c r="BN16" s="2">
        <f>SUM(BN7:BN15)</f>
        <v>3.5</v>
      </c>
      <c r="BO16" s="9"/>
      <c r="BP16" s="10" t="s">
        <v>37</v>
      </c>
      <c r="BQ16" s="15">
        <f>SUM(BQ7:BQ15)</f>
        <v>36</v>
      </c>
      <c r="BR16" s="15">
        <f>SUM(BR7:BR15)</f>
        <v>62</v>
      </c>
      <c r="BS16" s="15">
        <f>SUM(BS7:BS15)</f>
        <v>58</v>
      </c>
      <c r="BT16" s="2">
        <f>SUM(BT7:BT15)</f>
        <v>2.5</v>
      </c>
      <c r="BU16" s="9"/>
      <c r="BV16" s="10" t="s">
        <v>37</v>
      </c>
      <c r="BW16" s="15">
        <f>SUM(BW7:BW15)</f>
        <v>36</v>
      </c>
      <c r="BX16" s="15">
        <f>SUM(BX7:BX15)</f>
        <v>63</v>
      </c>
      <c r="BY16" s="15">
        <f>SUM(BY7:BY15)</f>
        <v>59</v>
      </c>
      <c r="BZ16" s="2">
        <f>SUM(BZ7:BZ15)</f>
        <v>3.5</v>
      </c>
      <c r="CA16" s="9"/>
      <c r="CB16" s="10" t="s">
        <v>37</v>
      </c>
      <c r="CC16" s="15">
        <f>SUM(CC7:CC15)</f>
        <v>36</v>
      </c>
      <c r="CD16" s="15">
        <f>SUM(CD7:CD15)</f>
        <v>66</v>
      </c>
      <c r="CE16" s="15">
        <f>SUM(CE7:CE15)</f>
        <v>61</v>
      </c>
      <c r="CF16" s="2">
        <f>SUM(CF7:CF15)</f>
        <v>3</v>
      </c>
      <c r="CG16" s="9"/>
      <c r="CH16" s="10" t="s">
        <v>37</v>
      </c>
      <c r="CI16" s="15">
        <f>SUM(CI7:CI15)</f>
        <v>36</v>
      </c>
      <c r="CJ16" s="15">
        <f>SUM(CJ7:CJ15)</f>
        <v>66</v>
      </c>
      <c r="CK16" s="15">
        <f>SUM(CK7:CK15)</f>
        <v>61</v>
      </c>
      <c r="CL16" s="2">
        <f>SUM(CL7:CL15)</f>
        <v>2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X18" s="2">
        <v>0.5</v>
      </c>
      <c r="Y18" s="9"/>
      <c r="AC18" t="s">
        <v>110</v>
      </c>
      <c r="AE18" s="9"/>
      <c r="AI18" t="s">
        <v>110</v>
      </c>
      <c r="AK18" s="9"/>
      <c r="AO18" t="s">
        <v>110</v>
      </c>
      <c r="AP18" s="2">
        <v>0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F18" s="2">
        <v>0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5.5</v>
      </c>
      <c r="G20" s="9"/>
      <c r="K20" t="s">
        <v>111</v>
      </c>
      <c r="L20" s="17">
        <f>SUM(L16:L19)</f>
        <v>2.5</v>
      </c>
      <c r="M20" s="9"/>
      <c r="Q20" t="s">
        <v>111</v>
      </c>
      <c r="R20" s="17">
        <f>SUM(R16:R19)</f>
        <v>3</v>
      </c>
      <c r="S20" s="9"/>
      <c r="W20" t="s">
        <v>111</v>
      </c>
      <c r="X20" s="17">
        <f>SUM(X16:X19)</f>
        <v>5.5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3.5</v>
      </c>
      <c r="AQ20" s="9"/>
      <c r="AU20" t="s">
        <v>111</v>
      </c>
      <c r="AV20" s="17">
        <f>SUM(AV16:AV19)</f>
        <v>6</v>
      </c>
      <c r="AW20" s="9"/>
      <c r="BA20" t="s">
        <v>111</v>
      </c>
      <c r="BB20" s="17">
        <f>SUM(BB16:BB19)</f>
        <v>2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3.5</v>
      </c>
      <c r="BO20" s="9"/>
      <c r="BS20" t="s">
        <v>111</v>
      </c>
      <c r="BT20" s="17">
        <f>SUM(BT16:BT19)</f>
        <v>2.5</v>
      </c>
      <c r="BU20" s="9"/>
      <c r="BY20" t="s">
        <v>111</v>
      </c>
      <c r="BZ20" s="17">
        <f>SUM(BZ16:BZ19)</f>
        <v>3.5</v>
      </c>
      <c r="CA20" s="9"/>
      <c r="CE20" t="s">
        <v>111</v>
      </c>
      <c r="CF20" s="17">
        <f>SUM(CF16:CF19)</f>
        <v>3</v>
      </c>
      <c r="CG20" s="9"/>
      <c r="CK20" t="s">
        <v>111</v>
      </c>
      <c r="CL20" s="17">
        <f>SUM(CL16:CL19)</f>
        <v>2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26</v>
      </c>
      <c r="G22" s="9"/>
      <c r="K22" t="s">
        <v>55</v>
      </c>
      <c r="L22" s="2">
        <f>IF(J16=0,0,K16-I16)</f>
        <v>25</v>
      </c>
      <c r="M22" s="9"/>
      <c r="Q22" t="s">
        <v>55</v>
      </c>
      <c r="R22" s="36">
        <f>IF(P16=0,0,Q16-O16)</f>
        <v>25</v>
      </c>
      <c r="S22" s="9"/>
      <c r="W22" t="s">
        <v>55</v>
      </c>
      <c r="X22" s="2">
        <f>IF(V16=0,0,W16-U16)</f>
        <v>22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24</v>
      </c>
      <c r="AQ22" s="9"/>
      <c r="AU22" t="s">
        <v>55</v>
      </c>
      <c r="AV22" s="2">
        <f>IF(AT16=0,0,AU16-AS16)</f>
        <v>22</v>
      </c>
      <c r="AW22" s="9"/>
      <c r="BA22" t="s">
        <v>55</v>
      </c>
      <c r="BB22" s="2">
        <f>IF(AZ16=0,0,BA16-AY16)</f>
        <v>25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27</v>
      </c>
      <c r="BO22" s="9"/>
      <c r="BS22" t="s">
        <v>55</v>
      </c>
      <c r="BT22" s="2">
        <f>IF(BR16=0,0,BS16-BQ16)</f>
        <v>22</v>
      </c>
      <c r="BU22" s="9"/>
      <c r="BY22" t="s">
        <v>55</v>
      </c>
      <c r="BZ22" s="2">
        <f>IF(BX16=0,0,BY16-BW16)</f>
        <v>23</v>
      </c>
      <c r="CA22" s="9"/>
      <c r="CE22" t="s">
        <v>55</v>
      </c>
      <c r="CF22" s="2">
        <f>IF(CD16=0,0,CE16-CC16)</f>
        <v>25</v>
      </c>
      <c r="CG22" s="9"/>
      <c r="CK22" t="s">
        <v>55</v>
      </c>
      <c r="CL22" s="2">
        <f>IF(CJ16=0,0,CK16-CI16)</f>
        <v>25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5.5</v>
      </c>
      <c r="D29" s="2">
        <f t="shared" ref="D29:D42" si="45">C29</f>
        <v>5.5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7</v>
      </c>
      <c r="K29">
        <f>IFERROR(MIN(J7,V7,AH7,AT7,BF7,BR7,BX7,CJ7),0)</f>
        <v>6</v>
      </c>
      <c r="L29" s="2">
        <f>IFERROR(MAX(J7,V7,AH7,AT7,BF7,BR7,BX7,CJ7),0)</f>
        <v>8</v>
      </c>
      <c r="M29" s="20"/>
    </row>
    <row r="30" spans="1:91" x14ac:dyDescent="0.2">
      <c r="A30" s="20"/>
      <c r="B30" t="s">
        <v>40</v>
      </c>
      <c r="C30" s="2">
        <f>L20</f>
        <v>2.5</v>
      </c>
      <c r="D30" s="2">
        <f t="shared" si="45"/>
        <v>2.5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7.666666666666667</v>
      </c>
      <c r="K30">
        <f t="shared" ref="K30:K37" si="48">IFERROR(MIN(J8,V8,AH8,AT8,BF8,BR8,BX8,CJ8),0)</f>
        <v>7</v>
      </c>
      <c r="L30" s="2">
        <f t="shared" ref="L30:L37" si="49">IFERROR(MAX(J8,V8,AH8,AT8,BF8,BR8,BX8,CJ8),0)</f>
        <v>8</v>
      </c>
      <c r="M30" s="20"/>
    </row>
    <row r="31" spans="1:91" x14ac:dyDescent="0.2">
      <c r="A31" s="20"/>
      <c r="B31" t="s">
        <v>41</v>
      </c>
      <c r="C31" s="2">
        <f>R20</f>
        <v>3</v>
      </c>
      <c r="D31" s="2">
        <f t="shared" si="45"/>
        <v>3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5.166666666666667</v>
      </c>
      <c r="K31">
        <f t="shared" si="48"/>
        <v>4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5.5</v>
      </c>
      <c r="D32" s="2">
        <f t="shared" si="45"/>
        <v>5.5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7</v>
      </c>
      <c r="K32">
        <f t="shared" si="48"/>
        <v>6</v>
      </c>
      <c r="L32" s="2">
        <f t="shared" si="49"/>
        <v>9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9.6666666666666661</v>
      </c>
      <c r="K33">
        <f t="shared" si="48"/>
        <v>8</v>
      </c>
      <c r="L33" s="2">
        <f t="shared" si="49"/>
        <v>11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5</v>
      </c>
      <c r="K34">
        <f t="shared" si="48"/>
        <v>4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3.5</v>
      </c>
      <c r="D35" s="2">
        <f t="shared" si="45"/>
        <v>3.5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7.333333333333333</v>
      </c>
      <c r="K35">
        <f t="shared" si="48"/>
        <v>6</v>
      </c>
      <c r="L35" s="2">
        <f t="shared" si="49"/>
        <v>9</v>
      </c>
      <c r="M35" s="20"/>
    </row>
    <row r="36" spans="1:18" x14ac:dyDescent="0.2">
      <c r="A36" s="20"/>
      <c r="B36" t="s">
        <v>46</v>
      </c>
      <c r="C36" s="2">
        <f>AV20</f>
        <v>6</v>
      </c>
      <c r="D36" s="2">
        <f t="shared" si="45"/>
        <v>6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6.833333333333333</v>
      </c>
      <c r="K36">
        <f t="shared" si="48"/>
        <v>5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2</v>
      </c>
      <c r="D37" s="2"/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8.1666666666666661</v>
      </c>
      <c r="K37">
        <f t="shared" si="48"/>
        <v>6</v>
      </c>
      <c r="L37" s="2">
        <f t="shared" si="49"/>
        <v>9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63.833333333333336</v>
      </c>
      <c r="K38" s="34">
        <f t="shared" ref="K38:L38" si="50">SUM(K29:K37)</f>
        <v>52</v>
      </c>
      <c r="L38" s="34">
        <f t="shared" si="50"/>
        <v>76</v>
      </c>
      <c r="M38" s="20"/>
    </row>
    <row r="39" spans="1:18" x14ac:dyDescent="0.2">
      <c r="A39" s="20"/>
      <c r="B39" t="s">
        <v>49</v>
      </c>
      <c r="C39" s="2">
        <f>BN20</f>
        <v>3.5</v>
      </c>
      <c r="D39" s="2">
        <f t="shared" si="45"/>
        <v>3.5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2.5</v>
      </c>
      <c r="D40" s="2">
        <f t="shared" si="45"/>
        <v>2.5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7</v>
      </c>
      <c r="K40">
        <f>IFERROR(MIN(D7,P7,AB7,AN7,AZ7,BL7,CD7),0)</f>
        <v>5</v>
      </c>
      <c r="L40" s="2">
        <f>IFERROR(MAX(D7,P7,AB7,AN7,AZ7,BL7,CD7),0)</f>
        <v>9</v>
      </c>
      <c r="M40" s="20"/>
    </row>
    <row r="41" spans="1:18" x14ac:dyDescent="0.2">
      <c r="A41" s="20"/>
      <c r="B41" t="s">
        <v>51</v>
      </c>
      <c r="C41" s="2">
        <f>BZ20</f>
        <v>3.5</v>
      </c>
      <c r="D41" s="2">
        <f t="shared" si="45"/>
        <v>3.5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8</v>
      </c>
      <c r="K41">
        <f t="shared" ref="K41:K48" si="52">IFERROR(MIN(D8,P8,AB8,AN8,AZ8,BL8,CD8),0)</f>
        <v>7</v>
      </c>
      <c r="L41" s="2">
        <f t="shared" ref="L41:L48" si="53">IFERROR(MAX(D8,P8,AB8,AN8,AZ8,BL8,CD8),0)</f>
        <v>9</v>
      </c>
      <c r="M41" s="20"/>
    </row>
    <row r="42" spans="1:18" x14ac:dyDescent="0.2">
      <c r="A42" s="20"/>
      <c r="B42" t="s">
        <v>52</v>
      </c>
      <c r="C42" s="2">
        <f>CF20</f>
        <v>3</v>
      </c>
      <c r="D42" s="2">
        <f t="shared" si="45"/>
        <v>3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7</v>
      </c>
      <c r="K42">
        <f t="shared" si="52"/>
        <v>6</v>
      </c>
      <c r="L42" s="2">
        <f t="shared" si="53"/>
        <v>9</v>
      </c>
      <c r="M42" s="20"/>
    </row>
    <row r="43" spans="1:18" x14ac:dyDescent="0.2">
      <c r="A43" s="20"/>
      <c r="B43" t="s">
        <v>53</v>
      </c>
      <c r="C43" s="25">
        <f>CL20</f>
        <v>2</v>
      </c>
      <c r="D43" s="25"/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9.1666666666666661</v>
      </c>
      <c r="K43">
        <f t="shared" si="52"/>
        <v>8</v>
      </c>
      <c r="L43" s="2">
        <f t="shared" si="53"/>
        <v>11</v>
      </c>
      <c r="M43" s="20"/>
    </row>
    <row r="44" spans="1:18" x14ac:dyDescent="0.2">
      <c r="A44" s="20"/>
      <c r="B44" t="s">
        <v>37</v>
      </c>
      <c r="C44" s="2">
        <f>SUM(C29:C43)</f>
        <v>42.5</v>
      </c>
      <c r="D44" s="2">
        <f>SUM(D29:D43)</f>
        <v>38.5</v>
      </c>
      <c r="E44">
        <f>SUM(E29:E43)</f>
        <v>12</v>
      </c>
      <c r="F44" s="2">
        <f>SUM(F29:F43)</f>
        <v>12</v>
      </c>
      <c r="G44" s="20"/>
      <c r="I44" s="30">
        <v>14</v>
      </c>
      <c r="J44" s="2">
        <f t="shared" si="51"/>
        <v>6</v>
      </c>
      <c r="K44">
        <f t="shared" si="52"/>
        <v>5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8</v>
      </c>
      <c r="K45">
        <f t="shared" si="52"/>
        <v>7</v>
      </c>
      <c r="L45" s="2">
        <f t="shared" si="53"/>
        <v>9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7.5</v>
      </c>
      <c r="K46">
        <f t="shared" si="52"/>
        <v>6</v>
      </c>
      <c r="L46" s="2">
        <f t="shared" si="53"/>
        <v>9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5.833333333333333</v>
      </c>
      <c r="K47">
        <f t="shared" si="52"/>
        <v>4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8.5</v>
      </c>
      <c r="K48">
        <f t="shared" si="52"/>
        <v>7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>
        <f t="shared" si="54"/>
        <v>0</v>
      </c>
      <c r="G49" s="20"/>
      <c r="I49" s="33" t="s">
        <v>117</v>
      </c>
      <c r="J49" s="34">
        <f>SUM(J40:J48)</f>
        <v>67</v>
      </c>
      <c r="K49" s="34">
        <f t="shared" ref="K49:L49" si="55">SUM(K40:K48)</f>
        <v>55</v>
      </c>
      <c r="L49" s="34">
        <f t="shared" si="55"/>
        <v>79</v>
      </c>
      <c r="M49" s="20"/>
      <c r="R49" s="2"/>
    </row>
    <row r="50" spans="1:18" x14ac:dyDescent="0.2">
      <c r="A50" s="20"/>
      <c r="B50" t="s">
        <v>118</v>
      </c>
      <c r="C50">
        <f t="shared" si="54"/>
        <v>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19</v>
      </c>
      <c r="G51" s="20"/>
      <c r="R51" s="2"/>
    </row>
    <row r="52" spans="1:18" x14ac:dyDescent="0.2">
      <c r="A52" s="20"/>
      <c r="B52" t="s">
        <v>12</v>
      </c>
      <c r="C52">
        <f t="shared" si="54"/>
        <v>82</v>
      </c>
      <c r="G52" s="20"/>
      <c r="R52" s="2"/>
    </row>
    <row r="53" spans="1:18" x14ac:dyDescent="0.2">
      <c r="A53" s="20"/>
      <c r="B53" t="s">
        <v>37</v>
      </c>
      <c r="C53" s="28">
        <f>SUM(C47:C52)</f>
        <v>108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8</v>
      </c>
      <c r="E56" s="30" t="str">
        <f t="shared" ref="E56:E64" si="57">IF(D56&lt;&gt;0,IF((D56-C56)=-1,"Birdie",IF((D56-C56)=-2,"Eagle",IF((D56-C56)=0,"Par",IF((D56-C56)=1,"bogey",IF((D56-C56)=2,"Double bogey","Other"))))),"  ")</f>
        <v>Other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9</v>
      </c>
      <c r="E57" s="30" t="str">
        <f t="shared" si="57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6</v>
      </c>
      <c r="E58" s="30" t="str">
        <f t="shared" si="57"/>
        <v>Double bogey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8</v>
      </c>
      <c r="E59" s="30" t="str">
        <f t="shared" si="57"/>
        <v>Other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6</v>
      </c>
      <c r="E60" s="30" t="str">
        <f t="shared" si="57"/>
        <v>Other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7</v>
      </c>
      <c r="E61" s="30" t="str">
        <f t="shared" si="57"/>
        <v>Other</v>
      </c>
      <c r="H61" t="s">
        <v>123</v>
      </c>
      <c r="I61">
        <f>COUNTIF(E56:E64,"Double bogey")</f>
        <v>1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7</v>
      </c>
      <c r="E62" s="30" t="str">
        <f t="shared" si="57"/>
        <v>Other</v>
      </c>
      <c r="H62" t="s">
        <v>12</v>
      </c>
      <c r="I62">
        <f>COUNTIF(E56:E64,"Other")</f>
        <v>8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6</v>
      </c>
      <c r="E63" s="30" t="str">
        <f t="shared" si="57"/>
        <v>Other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9</v>
      </c>
      <c r="E64" s="30" t="str">
        <f t="shared" si="57"/>
        <v>Other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6</v>
      </c>
      <c r="E67" s="30" t="str">
        <f t="shared" ref="E67:E75" si="59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8</v>
      </c>
      <c r="E68" s="30" t="str">
        <f t="shared" si="59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5</v>
      </c>
      <c r="E69" s="30" t="str">
        <f t="shared" si="59"/>
        <v>Double bogey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7</v>
      </c>
      <c r="E70" s="30" t="str">
        <f t="shared" si="59"/>
        <v>Other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11</v>
      </c>
      <c r="E71" s="30" t="str">
        <f t="shared" si="59"/>
        <v>Other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6</v>
      </c>
      <c r="E72" s="30" t="str">
        <f t="shared" si="59"/>
        <v>Other</v>
      </c>
      <c r="H72" t="s">
        <v>123</v>
      </c>
      <c r="I72">
        <f>COUNTIF(E67:E75,"Double bogey")</f>
        <v>2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7</v>
      </c>
      <c r="E73" s="30" t="str">
        <f t="shared" si="59"/>
        <v>Other</v>
      </c>
      <c r="H73" t="s">
        <v>12</v>
      </c>
      <c r="I73">
        <f>COUNTIF(E67:E75,"Other")</f>
        <v>7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7</v>
      </c>
      <c r="E74" s="30" t="str">
        <f t="shared" si="59"/>
        <v>Other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9</v>
      </c>
      <c r="E75" s="30" t="str">
        <f t="shared" si="59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6</v>
      </c>
      <c r="E78" s="30" t="str">
        <f t="shared" ref="E78:E86" si="61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8</v>
      </c>
      <c r="E79" s="30" t="str">
        <f t="shared" si="61"/>
        <v>Other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7</v>
      </c>
      <c r="E80" s="30" t="str">
        <f t="shared" si="61"/>
        <v>Other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10</v>
      </c>
      <c r="E81" s="30" t="str">
        <f t="shared" si="61"/>
        <v>Other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7</v>
      </c>
      <c r="E82" s="30" t="str">
        <f t="shared" si="61"/>
        <v>Other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9</v>
      </c>
      <c r="E83" s="30" t="str">
        <f t="shared" si="61"/>
        <v>Other</v>
      </c>
      <c r="H83" t="s">
        <v>123</v>
      </c>
      <c r="I83">
        <f>COUNTIF(E78:E86,"Double bogey")</f>
        <v>2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8</v>
      </c>
      <c r="E84" s="30" t="str">
        <f t="shared" si="61"/>
        <v>Other</v>
      </c>
      <c r="H84" t="s">
        <v>12</v>
      </c>
      <c r="I84">
        <f>COUNTIF(E78:E86,"Other")</f>
        <v>7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7</v>
      </c>
      <c r="E85" s="30" t="str">
        <f t="shared" si="61"/>
        <v>Other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7</v>
      </c>
      <c r="E86" s="30" t="str">
        <f t="shared" si="61"/>
        <v>Double 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8</v>
      </c>
      <c r="E89" s="30" t="str">
        <f t="shared" ref="E89:E97" si="63">IF(D89&lt;&gt;0,IF((D89-C89)=-1,"Birdie",IF((D89-C89)=-2,"Eagle",IF((D89-C89)=0,"Par",IF((D89-C89)=1,"bogey",IF((D89-C89)=2,"Double bogey","Other"))))),"  ")</f>
        <v>Other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7</v>
      </c>
      <c r="E90" s="30" t="str">
        <f t="shared" si="63"/>
        <v>Other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7</v>
      </c>
      <c r="E91" s="30" t="str">
        <f t="shared" si="63"/>
        <v>Other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9</v>
      </c>
      <c r="E92" s="30" t="str">
        <f t="shared" si="63"/>
        <v>Other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9</v>
      </c>
      <c r="E93" s="30" t="str">
        <f t="shared" si="63"/>
        <v>Other</v>
      </c>
      <c r="H93" t="s">
        <v>122</v>
      </c>
      <c r="I93">
        <f>COUNTIF(E89:E97,"bogey")</f>
        <v>2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4</v>
      </c>
      <c r="E94" s="30" t="str">
        <f t="shared" si="63"/>
        <v>bogey</v>
      </c>
      <c r="H94" t="s">
        <v>123</v>
      </c>
      <c r="I94">
        <f>COUNTIF(E89:E97,"Double bogey")</f>
        <v>1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6</v>
      </c>
      <c r="E95" s="30" t="str">
        <f t="shared" si="63"/>
        <v>Double bogey</v>
      </c>
      <c r="H95" t="s">
        <v>12</v>
      </c>
      <c r="I95">
        <f>COUNTIF(E89:E97,"Other")</f>
        <v>6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5</v>
      </c>
      <c r="E96" s="30" t="str">
        <f t="shared" si="63"/>
        <v>bogey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9</v>
      </c>
      <c r="E97" s="30" t="str">
        <f t="shared" si="63"/>
        <v>Other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C130" si="68">AL7</f>
        <v>10</v>
      </c>
      <c r="C122" s="30">
        <f t="shared" si="68"/>
        <v>4</v>
      </c>
      <c r="D122" s="31">
        <f t="shared" ref="D122:D130" si="69">AN7</f>
        <v>7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Other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9"/>
        <v>8</v>
      </c>
      <c r="E123" s="30" t="str">
        <f t="shared" si="70"/>
        <v>Other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9"/>
        <v>9</v>
      </c>
      <c r="E124" s="30" t="str">
        <f t="shared" si="70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9"/>
        <v>8</v>
      </c>
      <c r="E125" s="30" t="str">
        <f t="shared" si="70"/>
        <v>Other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9"/>
        <v>5</v>
      </c>
      <c r="E126" s="30" t="str">
        <f t="shared" si="70"/>
        <v>Double bogey</v>
      </c>
      <c r="H126" t="s">
        <v>122</v>
      </c>
      <c r="I126">
        <f>COUNTIF(E122:E130,"bogey")</f>
        <v>1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9"/>
        <v>8</v>
      </c>
      <c r="E127" s="30" t="str">
        <f t="shared" si="70"/>
        <v>Other</v>
      </c>
      <c r="H127" t="s">
        <v>123</v>
      </c>
      <c r="I127">
        <f>COUNTIF(E122:E130,"Double bogey")</f>
        <v>1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9"/>
        <v>8</v>
      </c>
      <c r="E128" s="30" t="str">
        <f t="shared" si="70"/>
        <v>Other</v>
      </c>
      <c r="H128" t="s">
        <v>12</v>
      </c>
      <c r="I128">
        <f>COUNTIF(E122:E130,"Other")</f>
        <v>7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9"/>
        <v>4</v>
      </c>
      <c r="E129" s="30" t="str">
        <f t="shared" si="70"/>
        <v>bogey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9"/>
        <v>9</v>
      </c>
      <c r="E130" s="30" t="str">
        <f t="shared" si="70"/>
        <v>Other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8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Other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7</v>
      </c>
      <c r="E134" s="30" t="str">
        <f t="shared" si="72"/>
        <v>Other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5</v>
      </c>
      <c r="E135" s="30" t="str">
        <f t="shared" si="72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6</v>
      </c>
      <c r="E136" s="30" t="str">
        <f t="shared" si="72"/>
        <v>Double bogey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11</v>
      </c>
      <c r="E137" s="30" t="str">
        <f t="shared" si="72"/>
        <v>Other</v>
      </c>
      <c r="H137" t="s">
        <v>122</v>
      </c>
      <c r="I137">
        <f>COUNTIF(E133:E141,"bogey")</f>
        <v>1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4</v>
      </c>
      <c r="E138" s="30" t="str">
        <f t="shared" si="72"/>
        <v>bogey</v>
      </c>
      <c r="H138" t="s">
        <v>123</v>
      </c>
      <c r="I138">
        <f>COUNTIF(E133:E141,"Double bogey")</f>
        <v>3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7</v>
      </c>
      <c r="E139" s="30" t="str">
        <f t="shared" si="72"/>
        <v>Other</v>
      </c>
      <c r="H139" t="s">
        <v>12</v>
      </c>
      <c r="I139">
        <f>COUNTIF(E133:E141,"Other")</f>
        <v>5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6</v>
      </c>
      <c r="E140" s="30" t="str">
        <f t="shared" si="72"/>
        <v>Double bogey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8</v>
      </c>
      <c r="E141" s="30" t="str">
        <f t="shared" si="72"/>
        <v>Other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C152" si="73">AX7</f>
        <v>10</v>
      </c>
      <c r="C144" s="30">
        <f t="shared" si="73"/>
        <v>4</v>
      </c>
      <c r="D144" s="31">
        <f t="shared" ref="D144:D152" si="74">AZ7</f>
        <v>7</v>
      </c>
      <c r="E144" s="30" t="str">
        <f t="shared" ref="E144:E152" si="75">IF(D144&lt;&gt;0,IF((D144-C144)=-1,"Birdie",IF((D144-C144)=-2,"Eagle",IF((D144-C144)=0,"Par",IF((D144-C144)=1,"bogey",IF((D144-C144)=2,"Double bogey","Other"))))),"  ")</f>
        <v>Other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4"/>
        <v>7</v>
      </c>
      <c r="E145" s="30" t="str">
        <f t="shared" si="75"/>
        <v>Other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4"/>
        <v>6</v>
      </c>
      <c r="E146" s="30" t="str">
        <f t="shared" si="75"/>
        <v>Double 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4"/>
        <v>10</v>
      </c>
      <c r="E147" s="30" t="str">
        <f t="shared" si="75"/>
        <v>Other</v>
      </c>
      <c r="H147" t="s">
        <v>9</v>
      </c>
      <c r="I147">
        <f>COUNTIF(E144:E152,"Par")</f>
        <v>0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4"/>
        <v>6</v>
      </c>
      <c r="E148" s="30" t="str">
        <f t="shared" si="75"/>
        <v>Other</v>
      </c>
      <c r="H148" t="s">
        <v>122</v>
      </c>
      <c r="I148">
        <f>COUNTIF(E144:E152,"bogey")</f>
        <v>0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4"/>
        <v>7</v>
      </c>
      <c r="E149" s="30" t="str">
        <f t="shared" si="75"/>
        <v>Other</v>
      </c>
      <c r="H149" t="s">
        <v>123</v>
      </c>
      <c r="I149">
        <f>COUNTIF(E144:E152,"Double bogey")</f>
        <v>2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4"/>
        <v>6</v>
      </c>
      <c r="E150" s="30" t="str">
        <f t="shared" si="75"/>
        <v>Double bogey</v>
      </c>
      <c r="H150" t="s">
        <v>12</v>
      </c>
      <c r="I150">
        <f>COUNTIF(E144:E152,"Other")</f>
        <v>7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4"/>
        <v>6</v>
      </c>
      <c r="E151" s="30" t="str">
        <f t="shared" si="75"/>
        <v>Other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4"/>
        <v>9</v>
      </c>
      <c r="E152" s="30" t="str">
        <f t="shared" si="75"/>
        <v>Other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6">BD7</f>
        <v>1</v>
      </c>
      <c r="C155" s="30">
        <f t="shared" si="76"/>
        <v>4</v>
      </c>
      <c r="D155" s="31">
        <f t="shared" si="76"/>
        <v>0</v>
      </c>
      <c r="E155" s="30" t="str">
        <f t="shared" ref="E155:E163" si="77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6"/>
        <v>2</v>
      </c>
      <c r="C156" s="30">
        <f t="shared" si="76"/>
        <v>4</v>
      </c>
      <c r="D156" s="31">
        <f t="shared" si="76"/>
        <v>0</v>
      </c>
      <c r="E156" s="30" t="str">
        <f t="shared" si="77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6"/>
        <v>3</v>
      </c>
      <c r="C157" s="30">
        <f t="shared" si="76"/>
        <v>3</v>
      </c>
      <c r="D157" s="31">
        <f t="shared" si="76"/>
        <v>0</v>
      </c>
      <c r="E157" s="30" t="str">
        <f t="shared" si="77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6"/>
        <v>4</v>
      </c>
      <c r="C158" s="30">
        <f t="shared" si="76"/>
        <v>4</v>
      </c>
      <c r="D158" s="31">
        <f t="shared" si="76"/>
        <v>0</v>
      </c>
      <c r="E158" s="30" t="str">
        <f t="shared" si="77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6"/>
        <v>5</v>
      </c>
      <c r="C159" s="30">
        <f t="shared" si="76"/>
        <v>5</v>
      </c>
      <c r="D159" s="31">
        <f t="shared" si="76"/>
        <v>0</v>
      </c>
      <c r="E159" s="30" t="str">
        <f t="shared" si="77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6"/>
        <v>6</v>
      </c>
      <c r="C160" s="30">
        <f t="shared" si="76"/>
        <v>3</v>
      </c>
      <c r="D160" s="31">
        <f t="shared" si="76"/>
        <v>0</v>
      </c>
      <c r="E160" s="30" t="str">
        <f t="shared" si="77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6"/>
        <v>7</v>
      </c>
      <c r="C161" s="30">
        <f t="shared" si="76"/>
        <v>4</v>
      </c>
      <c r="D161" s="31">
        <f t="shared" si="76"/>
        <v>0</v>
      </c>
      <c r="E161" s="30" t="str">
        <f t="shared" si="77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6"/>
        <v>8</v>
      </c>
      <c r="C162" s="30">
        <f t="shared" si="76"/>
        <v>4</v>
      </c>
      <c r="D162" s="31">
        <f t="shared" si="76"/>
        <v>0</v>
      </c>
      <c r="E162" s="30" t="str">
        <f t="shared" si="77"/>
        <v xml:space="preserve">  </v>
      </c>
    </row>
    <row r="163" spans="2:9" x14ac:dyDescent="0.2">
      <c r="B163" s="30">
        <f t="shared" si="76"/>
        <v>9</v>
      </c>
      <c r="C163" s="30">
        <f t="shared" si="76"/>
        <v>5</v>
      </c>
      <c r="D163" s="31">
        <f t="shared" si="76"/>
        <v>0</v>
      </c>
      <c r="E163" s="30" t="str">
        <f t="shared" si="77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8">BJ7</f>
        <v>10</v>
      </c>
      <c r="C166" s="30">
        <f t="shared" si="78"/>
        <v>4</v>
      </c>
      <c r="D166" s="31">
        <f t="shared" si="78"/>
        <v>9</v>
      </c>
      <c r="E166" s="30" t="str">
        <f t="shared" ref="E166:E174" si="79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8"/>
        <v>11</v>
      </c>
      <c r="C167" s="30">
        <f t="shared" si="78"/>
        <v>4</v>
      </c>
      <c r="D167" s="31">
        <f t="shared" si="78"/>
        <v>8</v>
      </c>
      <c r="E167" s="30" t="str">
        <f t="shared" si="79"/>
        <v>Other</v>
      </c>
      <c r="H167" t="s">
        <v>121</v>
      </c>
      <c r="I167">
        <f>COUNTIF(E166:E174,"Eagle")</f>
        <v>0</v>
      </c>
    </row>
    <row r="168" spans="2:9" x14ac:dyDescent="0.2">
      <c r="B168" s="30">
        <f t="shared" si="78"/>
        <v>12</v>
      </c>
      <c r="C168" s="30">
        <f t="shared" si="78"/>
        <v>4</v>
      </c>
      <c r="D168" s="31">
        <f t="shared" si="78"/>
        <v>7</v>
      </c>
      <c r="E168" s="30" t="str">
        <f t="shared" si="79"/>
        <v>Other</v>
      </c>
      <c r="H168" t="s">
        <v>8</v>
      </c>
      <c r="I168">
        <f>COUNTIF(E166:E174,"Birdie")</f>
        <v>0</v>
      </c>
    </row>
    <row r="169" spans="2:9" x14ac:dyDescent="0.2">
      <c r="B169" s="30">
        <f t="shared" si="78"/>
        <v>13</v>
      </c>
      <c r="C169" s="30">
        <f t="shared" si="78"/>
        <v>5</v>
      </c>
      <c r="D169" s="31">
        <f t="shared" si="78"/>
        <v>11</v>
      </c>
      <c r="E169" s="30" t="str">
        <f t="shared" si="79"/>
        <v>Other</v>
      </c>
      <c r="H169" t="s">
        <v>9</v>
      </c>
      <c r="I169">
        <f>COUNTIF(E166:E174,"Par")</f>
        <v>0</v>
      </c>
    </row>
    <row r="170" spans="2:9" x14ac:dyDescent="0.2">
      <c r="B170" s="30">
        <f t="shared" si="78"/>
        <v>14</v>
      </c>
      <c r="C170" s="30">
        <f t="shared" si="78"/>
        <v>3</v>
      </c>
      <c r="D170" s="31">
        <f t="shared" si="78"/>
        <v>6</v>
      </c>
      <c r="E170" s="30" t="str">
        <f t="shared" si="79"/>
        <v>Other</v>
      </c>
      <c r="H170" t="s">
        <v>122</v>
      </c>
      <c r="I170">
        <f>COUNTIF(E166:E174,"bogey")</f>
        <v>0</v>
      </c>
    </row>
    <row r="171" spans="2:9" x14ac:dyDescent="0.2">
      <c r="B171" s="30">
        <f t="shared" si="78"/>
        <v>15</v>
      </c>
      <c r="C171" s="30">
        <f t="shared" si="78"/>
        <v>4</v>
      </c>
      <c r="D171" s="31">
        <f t="shared" si="78"/>
        <v>9</v>
      </c>
      <c r="E171" s="30" t="str">
        <f t="shared" si="79"/>
        <v>Other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8"/>
        <v>16</v>
      </c>
      <c r="C172" s="30">
        <f t="shared" si="78"/>
        <v>4</v>
      </c>
      <c r="D172" s="31">
        <f t="shared" si="78"/>
        <v>7</v>
      </c>
      <c r="E172" s="30" t="str">
        <f t="shared" si="79"/>
        <v>Other</v>
      </c>
      <c r="H172" t="s">
        <v>12</v>
      </c>
      <c r="I172">
        <f>COUNTIF(E166:E174,"Other")</f>
        <v>9</v>
      </c>
    </row>
    <row r="173" spans="2:9" x14ac:dyDescent="0.2">
      <c r="B173" s="30">
        <f t="shared" si="78"/>
        <v>17</v>
      </c>
      <c r="C173" s="30">
        <f t="shared" si="78"/>
        <v>3</v>
      </c>
      <c r="D173" s="31">
        <f t="shared" si="78"/>
        <v>6</v>
      </c>
      <c r="E173" s="30" t="str">
        <f t="shared" si="79"/>
        <v>Other</v>
      </c>
    </row>
    <row r="174" spans="2:9" x14ac:dyDescent="0.2">
      <c r="B174" s="30">
        <f t="shared" si="78"/>
        <v>18</v>
      </c>
      <c r="C174" s="30">
        <f t="shared" si="78"/>
        <v>5</v>
      </c>
      <c r="D174" s="31">
        <f t="shared" si="78"/>
        <v>8</v>
      </c>
      <c r="E174" s="30" t="str">
        <f t="shared" si="79"/>
        <v>Other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80">BP7</f>
        <v>1</v>
      </c>
      <c r="C177" s="30">
        <f t="shared" si="80"/>
        <v>4</v>
      </c>
      <c r="D177" s="31">
        <f t="shared" si="80"/>
        <v>6</v>
      </c>
      <c r="E177" s="30" t="str">
        <f t="shared" ref="E177:E185" si="81">IF(D177&lt;&gt;0,IF((D177-C177)=-1,"Birdie",IF((D177-C177)=-2,"Eagle",IF((D177-C177)=0,"Par",IF((D177-C177)=1,"bogey",IF((D177-C177)=2,"Double bogey","Other"))))),"  ")</f>
        <v>Double bogey</v>
      </c>
      <c r="H177" s="32" t="s">
        <v>120</v>
      </c>
    </row>
    <row r="178" spans="2:9" x14ac:dyDescent="0.2">
      <c r="B178" s="30">
        <f t="shared" si="80"/>
        <v>2</v>
      </c>
      <c r="C178" s="30">
        <f t="shared" si="80"/>
        <v>4</v>
      </c>
      <c r="D178" s="31">
        <f t="shared" si="80"/>
        <v>8</v>
      </c>
      <c r="E178" s="30" t="str">
        <f t="shared" si="81"/>
        <v>Other</v>
      </c>
      <c r="H178" t="s">
        <v>121</v>
      </c>
      <c r="I178">
        <f>COUNTIF(E177:E185,"Eagle")</f>
        <v>0</v>
      </c>
    </row>
    <row r="179" spans="2:9" x14ac:dyDescent="0.2">
      <c r="B179" s="30">
        <f t="shared" si="80"/>
        <v>3</v>
      </c>
      <c r="C179" s="30">
        <f t="shared" si="80"/>
        <v>3</v>
      </c>
      <c r="D179" s="31">
        <f t="shared" si="80"/>
        <v>4</v>
      </c>
      <c r="E179" s="30" t="str">
        <f t="shared" si="81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80"/>
        <v>4</v>
      </c>
      <c r="C180" s="30">
        <f t="shared" si="80"/>
        <v>4</v>
      </c>
      <c r="D180" s="31">
        <f t="shared" si="80"/>
        <v>6</v>
      </c>
      <c r="E180" s="30" t="str">
        <f t="shared" si="81"/>
        <v>Double bogey</v>
      </c>
      <c r="H180" t="s">
        <v>9</v>
      </c>
      <c r="I180">
        <f>COUNTIF(E177:E185,"Par")</f>
        <v>0</v>
      </c>
    </row>
    <row r="181" spans="2:9" x14ac:dyDescent="0.2">
      <c r="B181" s="30">
        <f t="shared" si="80"/>
        <v>5</v>
      </c>
      <c r="C181" s="30">
        <f t="shared" si="80"/>
        <v>5</v>
      </c>
      <c r="D181" s="31">
        <f t="shared" si="80"/>
        <v>8</v>
      </c>
      <c r="E181" s="30" t="str">
        <f t="shared" si="81"/>
        <v>Other</v>
      </c>
      <c r="H181" t="s">
        <v>122</v>
      </c>
      <c r="I181">
        <f>COUNTIF(E177:E185,"bogey")</f>
        <v>1</v>
      </c>
    </row>
    <row r="182" spans="2:9" x14ac:dyDescent="0.2">
      <c r="B182" s="30">
        <f t="shared" si="80"/>
        <v>6</v>
      </c>
      <c r="C182" s="30">
        <f t="shared" si="80"/>
        <v>3</v>
      </c>
      <c r="D182" s="31">
        <f t="shared" si="80"/>
        <v>5</v>
      </c>
      <c r="E182" s="30" t="str">
        <f t="shared" si="81"/>
        <v>Double bogey</v>
      </c>
      <c r="H182" t="s">
        <v>123</v>
      </c>
      <c r="I182">
        <f>COUNTIF(E177:E185,"Double bogey")</f>
        <v>3</v>
      </c>
    </row>
    <row r="183" spans="2:9" x14ac:dyDescent="0.2">
      <c r="B183" s="30">
        <f t="shared" si="80"/>
        <v>7</v>
      </c>
      <c r="C183" s="30">
        <f t="shared" si="80"/>
        <v>4</v>
      </c>
      <c r="D183" s="31">
        <f t="shared" si="80"/>
        <v>9</v>
      </c>
      <c r="E183" s="30" t="str">
        <f t="shared" si="81"/>
        <v>Other</v>
      </c>
      <c r="H183" t="s">
        <v>12</v>
      </c>
      <c r="I183">
        <f>COUNTIF(E177:E185,"Other")</f>
        <v>5</v>
      </c>
    </row>
    <row r="184" spans="2:9" x14ac:dyDescent="0.2">
      <c r="B184" s="30">
        <f t="shared" si="80"/>
        <v>8</v>
      </c>
      <c r="C184" s="30">
        <f t="shared" si="80"/>
        <v>4</v>
      </c>
      <c r="D184" s="31">
        <f t="shared" si="80"/>
        <v>7</v>
      </c>
      <c r="E184" s="30" t="str">
        <f t="shared" si="81"/>
        <v>Other</v>
      </c>
    </row>
    <row r="185" spans="2:9" x14ac:dyDescent="0.2">
      <c r="B185" s="30">
        <f t="shared" si="80"/>
        <v>9</v>
      </c>
      <c r="C185" s="30">
        <f t="shared" si="80"/>
        <v>5</v>
      </c>
      <c r="D185" s="31">
        <f t="shared" si="80"/>
        <v>9</v>
      </c>
      <c r="E185" s="30" t="str">
        <f t="shared" si="81"/>
        <v>Other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2">BV7</f>
        <v>1</v>
      </c>
      <c r="C188" s="30">
        <f t="shared" si="82"/>
        <v>4</v>
      </c>
      <c r="D188" s="31">
        <f t="shared" si="82"/>
        <v>8</v>
      </c>
      <c r="E188" s="30" t="str">
        <f t="shared" ref="E188:E196" si="83">IF(D188&lt;&gt;0,IF((D188-C188)=-1,"Birdie",IF((D188-C188)=-2,"Eagle",IF((D188-C188)=0,"Par",IF((D188-C188)=1,"bogey",IF((D188-C188)=2,"Double bogey","Other"))))),"  ")</f>
        <v>Other</v>
      </c>
      <c r="H188" s="32" t="s">
        <v>120</v>
      </c>
    </row>
    <row r="189" spans="2:9" x14ac:dyDescent="0.2">
      <c r="B189" s="30">
        <f t="shared" si="82"/>
        <v>2</v>
      </c>
      <c r="C189" s="30">
        <f t="shared" si="82"/>
        <v>4</v>
      </c>
      <c r="D189" s="31">
        <f t="shared" si="82"/>
        <v>8</v>
      </c>
      <c r="E189" s="30" t="str">
        <f t="shared" si="83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2"/>
        <v>3</v>
      </c>
      <c r="C190" s="30">
        <f t="shared" si="82"/>
        <v>3</v>
      </c>
      <c r="D190" s="31">
        <f t="shared" si="82"/>
        <v>5</v>
      </c>
      <c r="E190" s="30" t="str">
        <f t="shared" si="83"/>
        <v>Double 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2"/>
        <v>4</v>
      </c>
      <c r="C191" s="30">
        <f t="shared" si="82"/>
        <v>4</v>
      </c>
      <c r="D191" s="31">
        <f t="shared" si="82"/>
        <v>7</v>
      </c>
      <c r="E191" s="30" t="str">
        <f t="shared" si="83"/>
        <v>Other</v>
      </c>
      <c r="H191" t="s">
        <v>9</v>
      </c>
      <c r="I191">
        <f>COUNTIF(E188:E196,"Par")</f>
        <v>0</v>
      </c>
    </row>
    <row r="192" spans="2:9" x14ac:dyDescent="0.2">
      <c r="B192" s="30">
        <f t="shared" si="82"/>
        <v>5</v>
      </c>
      <c r="C192" s="30">
        <f t="shared" si="82"/>
        <v>5</v>
      </c>
      <c r="D192" s="31">
        <f t="shared" si="82"/>
        <v>9</v>
      </c>
      <c r="E192" s="30" t="str">
        <f t="shared" si="83"/>
        <v>Other</v>
      </c>
      <c r="H192" t="s">
        <v>122</v>
      </c>
      <c r="I192">
        <f>COUNTIF(E188:E196,"bogey")</f>
        <v>1</v>
      </c>
    </row>
    <row r="193" spans="2:9" x14ac:dyDescent="0.2">
      <c r="B193" s="30">
        <f t="shared" si="82"/>
        <v>6</v>
      </c>
      <c r="C193" s="30">
        <f t="shared" si="82"/>
        <v>3</v>
      </c>
      <c r="D193" s="31">
        <f t="shared" si="82"/>
        <v>5</v>
      </c>
      <c r="E193" s="30" t="str">
        <f t="shared" si="83"/>
        <v>Double bogey</v>
      </c>
      <c r="H193" t="s">
        <v>123</v>
      </c>
      <c r="I193">
        <f>COUNTIF(E188:E196,"Double bogey")</f>
        <v>2</v>
      </c>
    </row>
    <row r="194" spans="2:9" x14ac:dyDescent="0.2">
      <c r="B194" s="30">
        <f t="shared" si="82"/>
        <v>7</v>
      </c>
      <c r="C194" s="30">
        <f t="shared" si="82"/>
        <v>4</v>
      </c>
      <c r="D194" s="31">
        <f t="shared" si="82"/>
        <v>8</v>
      </c>
      <c r="E194" s="30" t="str">
        <f t="shared" si="83"/>
        <v>Other</v>
      </c>
      <c r="H194" t="s">
        <v>12</v>
      </c>
      <c r="I194">
        <f>COUNTIF(E188:E196,"Other")</f>
        <v>6</v>
      </c>
    </row>
    <row r="195" spans="2:9" x14ac:dyDescent="0.2">
      <c r="B195" s="30">
        <f t="shared" si="82"/>
        <v>8</v>
      </c>
      <c r="C195" s="30">
        <f t="shared" si="82"/>
        <v>4</v>
      </c>
      <c r="D195" s="31">
        <f t="shared" si="82"/>
        <v>7</v>
      </c>
      <c r="E195" s="30" t="str">
        <f t="shared" si="83"/>
        <v>Other</v>
      </c>
    </row>
    <row r="196" spans="2:9" x14ac:dyDescent="0.2">
      <c r="B196" s="30">
        <f t="shared" si="82"/>
        <v>9</v>
      </c>
      <c r="C196" s="30">
        <f t="shared" si="82"/>
        <v>5</v>
      </c>
      <c r="D196" s="31">
        <f t="shared" si="82"/>
        <v>6</v>
      </c>
      <c r="E196" s="30" t="str">
        <f t="shared" si="83"/>
        <v>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4">CB7</f>
        <v>10</v>
      </c>
      <c r="C199" s="30">
        <f t="shared" si="84"/>
        <v>4</v>
      </c>
      <c r="D199" s="31">
        <f t="shared" si="84"/>
        <v>5</v>
      </c>
      <c r="E199" s="30" t="str">
        <f t="shared" ref="E199:E207" si="85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4"/>
        <v>11</v>
      </c>
      <c r="C200" s="30">
        <f t="shared" si="84"/>
        <v>4</v>
      </c>
      <c r="D200" s="31">
        <f t="shared" si="84"/>
        <v>8</v>
      </c>
      <c r="E200" s="30" t="str">
        <f t="shared" si="85"/>
        <v>Other</v>
      </c>
      <c r="H200" t="s">
        <v>121</v>
      </c>
      <c r="I200">
        <f>COUNTIF(E199:E207,"Eagle")</f>
        <v>0</v>
      </c>
    </row>
    <row r="201" spans="2:9" x14ac:dyDescent="0.2">
      <c r="B201" s="30">
        <f t="shared" si="84"/>
        <v>12</v>
      </c>
      <c r="C201" s="30">
        <f t="shared" si="84"/>
        <v>4</v>
      </c>
      <c r="D201" s="31">
        <f t="shared" si="84"/>
        <v>7</v>
      </c>
      <c r="E201" s="30" t="str">
        <f t="shared" si="85"/>
        <v>Other</v>
      </c>
      <c r="H201" t="s">
        <v>8</v>
      </c>
      <c r="I201">
        <f>COUNTIF(E199:E207,"Birdie")</f>
        <v>0</v>
      </c>
    </row>
    <row r="202" spans="2:9" x14ac:dyDescent="0.2">
      <c r="B202" s="30">
        <f t="shared" si="84"/>
        <v>13</v>
      </c>
      <c r="C202" s="30">
        <f t="shared" si="84"/>
        <v>5</v>
      </c>
      <c r="D202" s="31">
        <f t="shared" si="84"/>
        <v>8</v>
      </c>
      <c r="E202" s="30" t="str">
        <f t="shared" si="85"/>
        <v>Other</v>
      </c>
      <c r="H202" t="s">
        <v>9</v>
      </c>
      <c r="I202">
        <f>COUNTIF(E199:E207,"Par")</f>
        <v>0</v>
      </c>
    </row>
    <row r="203" spans="2:9" x14ac:dyDescent="0.2">
      <c r="B203" s="30">
        <f t="shared" si="84"/>
        <v>14</v>
      </c>
      <c r="C203" s="30">
        <f t="shared" si="84"/>
        <v>3</v>
      </c>
      <c r="D203" s="31">
        <f t="shared" si="84"/>
        <v>6</v>
      </c>
      <c r="E203" s="30" t="str">
        <f t="shared" si="85"/>
        <v>Other</v>
      </c>
      <c r="H203" t="s">
        <v>122</v>
      </c>
      <c r="I203">
        <f>COUNTIF(E199:E207,"bogey")</f>
        <v>1</v>
      </c>
    </row>
    <row r="204" spans="2:9" x14ac:dyDescent="0.2">
      <c r="B204" s="30">
        <f t="shared" si="84"/>
        <v>15</v>
      </c>
      <c r="C204" s="30">
        <f t="shared" si="84"/>
        <v>4</v>
      </c>
      <c r="D204" s="31">
        <f t="shared" si="84"/>
        <v>8</v>
      </c>
      <c r="E204" s="30" t="str">
        <f t="shared" si="85"/>
        <v>Other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4"/>
        <v>16</v>
      </c>
      <c r="C205" s="30">
        <f t="shared" si="84"/>
        <v>4</v>
      </c>
      <c r="D205" s="31">
        <f t="shared" si="84"/>
        <v>9</v>
      </c>
      <c r="E205" s="30" t="str">
        <f t="shared" si="85"/>
        <v>Other</v>
      </c>
      <c r="H205" t="s">
        <v>12</v>
      </c>
      <c r="I205">
        <f>COUNTIF(E199:E207,"Other")</f>
        <v>8</v>
      </c>
    </row>
    <row r="206" spans="2:9" x14ac:dyDescent="0.2">
      <c r="B206" s="30">
        <f t="shared" si="84"/>
        <v>17</v>
      </c>
      <c r="C206" s="30">
        <f t="shared" si="84"/>
        <v>3</v>
      </c>
      <c r="D206" s="31">
        <f t="shared" si="84"/>
        <v>6</v>
      </c>
      <c r="E206" s="30" t="str">
        <f t="shared" si="85"/>
        <v>Other</v>
      </c>
    </row>
    <row r="207" spans="2:9" x14ac:dyDescent="0.2">
      <c r="B207" s="30">
        <f t="shared" si="84"/>
        <v>18</v>
      </c>
      <c r="C207" s="30">
        <f t="shared" si="84"/>
        <v>5</v>
      </c>
      <c r="D207" s="31">
        <f t="shared" si="84"/>
        <v>9</v>
      </c>
      <c r="E207" s="30" t="str">
        <f t="shared" si="85"/>
        <v>Other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6">CH7</f>
        <v>1</v>
      </c>
      <c r="C210" s="30">
        <f t="shared" si="86"/>
        <v>4</v>
      </c>
      <c r="D210" s="31">
        <f t="shared" si="86"/>
        <v>6</v>
      </c>
      <c r="E210" s="30" t="str">
        <f t="shared" ref="E210:E218" si="87">IF(D210&lt;&gt;0,IF((D210-C210)=-1,"Birdie",IF((D210-C210)=-2,"Eagle",IF((D210-C210)=0,"Par",IF((D210-C210)=1,"bogey",IF((D210-C210)=2,"Double bogey","Other"))))),"  ")</f>
        <v>Double bogey</v>
      </c>
      <c r="H210" s="32" t="s">
        <v>120</v>
      </c>
    </row>
    <row r="211" spans="2:9" x14ac:dyDescent="0.2">
      <c r="B211" s="30">
        <f t="shared" si="86"/>
        <v>2</v>
      </c>
      <c r="C211" s="30">
        <f t="shared" si="86"/>
        <v>4</v>
      </c>
      <c r="D211" s="31">
        <f t="shared" si="86"/>
        <v>8</v>
      </c>
      <c r="E211" s="30" t="str">
        <f t="shared" si="87"/>
        <v>Other</v>
      </c>
      <c r="H211" t="s">
        <v>121</v>
      </c>
      <c r="I211">
        <f>COUNTIF(E210:E218,"Eagle")</f>
        <v>0</v>
      </c>
    </row>
    <row r="212" spans="2:9" x14ac:dyDescent="0.2">
      <c r="B212" s="30">
        <f t="shared" si="86"/>
        <v>3</v>
      </c>
      <c r="C212" s="30">
        <f t="shared" si="86"/>
        <v>3</v>
      </c>
      <c r="D212" s="31">
        <f t="shared" si="86"/>
        <v>5</v>
      </c>
      <c r="E212" s="30" t="str">
        <f t="shared" si="87"/>
        <v>Double 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6"/>
        <v>4</v>
      </c>
      <c r="C213" s="30">
        <f t="shared" si="86"/>
        <v>4</v>
      </c>
      <c r="D213" s="31">
        <f t="shared" si="86"/>
        <v>7</v>
      </c>
      <c r="E213" s="30" t="str">
        <f t="shared" si="87"/>
        <v>Other</v>
      </c>
      <c r="H213" t="s">
        <v>9</v>
      </c>
      <c r="I213">
        <f>COUNTIF(E210:E218,"Par")</f>
        <v>0</v>
      </c>
    </row>
    <row r="214" spans="2:9" x14ac:dyDescent="0.2">
      <c r="B214" s="30">
        <f t="shared" si="86"/>
        <v>5</v>
      </c>
      <c r="C214" s="30">
        <f t="shared" si="86"/>
        <v>5</v>
      </c>
      <c r="D214" s="31">
        <f t="shared" si="86"/>
        <v>10</v>
      </c>
      <c r="E214" s="30" t="str">
        <f t="shared" si="87"/>
        <v>Other</v>
      </c>
      <c r="H214" t="s">
        <v>122</v>
      </c>
      <c r="I214">
        <f>COUNTIF(E210:E218,"bogey")</f>
        <v>0</v>
      </c>
    </row>
    <row r="215" spans="2:9" x14ac:dyDescent="0.2">
      <c r="B215" s="30">
        <f t="shared" si="86"/>
        <v>6</v>
      </c>
      <c r="C215" s="30">
        <f t="shared" si="86"/>
        <v>3</v>
      </c>
      <c r="D215" s="31">
        <f t="shared" si="86"/>
        <v>6</v>
      </c>
      <c r="E215" s="30" t="str">
        <f t="shared" si="87"/>
        <v>Other</v>
      </c>
      <c r="H215" t="s">
        <v>123</v>
      </c>
      <c r="I215">
        <f>COUNTIF(E210:E218,"Double bogey")</f>
        <v>2</v>
      </c>
    </row>
    <row r="216" spans="2:9" x14ac:dyDescent="0.2">
      <c r="B216" s="30">
        <f t="shared" si="86"/>
        <v>7</v>
      </c>
      <c r="C216" s="30">
        <f t="shared" si="86"/>
        <v>4</v>
      </c>
      <c r="D216" s="31">
        <f t="shared" si="86"/>
        <v>7</v>
      </c>
      <c r="E216" s="30" t="str">
        <f t="shared" si="87"/>
        <v>Other</v>
      </c>
      <c r="H216" t="s">
        <v>12</v>
      </c>
      <c r="I216">
        <f>COUNTIF(E210:E218,"Other")</f>
        <v>7</v>
      </c>
    </row>
    <row r="217" spans="2:9" x14ac:dyDescent="0.2">
      <c r="B217" s="30">
        <f t="shared" si="86"/>
        <v>8</v>
      </c>
      <c r="C217" s="30">
        <f t="shared" si="86"/>
        <v>4</v>
      </c>
      <c r="D217" s="31">
        <f t="shared" si="86"/>
        <v>9</v>
      </c>
      <c r="E217" s="30" t="str">
        <f t="shared" si="87"/>
        <v>Other</v>
      </c>
    </row>
    <row r="218" spans="2:9" x14ac:dyDescent="0.2">
      <c r="B218" s="30">
        <f t="shared" si="86"/>
        <v>9</v>
      </c>
      <c r="C218" s="30">
        <f t="shared" si="86"/>
        <v>5</v>
      </c>
      <c r="D218" s="31">
        <f t="shared" si="86"/>
        <v>8</v>
      </c>
      <c r="E218" s="30" t="str">
        <f t="shared" si="87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N218"/>
  <sheetViews>
    <sheetView topLeftCell="A12" workbookViewId="0">
      <pane xSplit="13" topLeftCell="BX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8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8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8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7</v>
      </c>
      <c r="W8" s="15">
        <f t="shared" si="7"/>
        <v>7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8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5</v>
      </c>
      <c r="E9" s="15">
        <f t="shared" si="1"/>
        <v>5</v>
      </c>
      <c r="F9" s="2">
        <v>1</v>
      </c>
      <c r="G9" s="9"/>
      <c r="H9" s="16">
        <f t="shared" si="31"/>
        <v>3</v>
      </c>
      <c r="I9" s="15">
        <f t="shared" si="2"/>
        <v>3</v>
      </c>
      <c r="J9" s="15">
        <v>5</v>
      </c>
      <c r="K9" s="15">
        <f t="shared" si="3"/>
        <v>5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0.5</v>
      </c>
      <c r="S9" s="9"/>
      <c r="T9" s="16">
        <f t="shared" si="33"/>
        <v>3</v>
      </c>
      <c r="U9" s="15">
        <f t="shared" si="6"/>
        <v>3</v>
      </c>
      <c r="V9" s="15">
        <v>4</v>
      </c>
      <c r="W9" s="15">
        <f t="shared" si="7"/>
        <v>4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12</v>
      </c>
      <c r="AM9" s="15">
        <f t="shared" si="12"/>
        <v>4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3</v>
      </c>
      <c r="AU9" s="15">
        <f t="shared" si="15"/>
        <v>3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5</v>
      </c>
      <c r="BA9" s="15">
        <f t="shared" si="17"/>
        <v>5</v>
      </c>
      <c r="BB9" s="2">
        <v>1</v>
      </c>
      <c r="BC9" s="9"/>
      <c r="BD9" s="16">
        <f t="shared" si="39"/>
        <v>3</v>
      </c>
      <c r="BE9" s="15">
        <f t="shared" si="18"/>
        <v>3</v>
      </c>
      <c r="BF9" s="15">
        <v>4</v>
      </c>
      <c r="BG9" s="15">
        <f t="shared" si="19"/>
        <v>4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2"/>
        <v>3</v>
      </c>
      <c r="BW9" s="15">
        <f t="shared" si="24"/>
        <v>3</v>
      </c>
      <c r="BX9" s="15">
        <v>4</v>
      </c>
      <c r="BY9" s="15">
        <f t="shared" si="25"/>
        <v>4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0.5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9</v>
      </c>
      <c r="E10" s="15">
        <f t="shared" si="1"/>
        <v>8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13</v>
      </c>
      <c r="AA10" s="15">
        <f t="shared" si="8"/>
        <v>5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13</v>
      </c>
      <c r="AM10" s="15">
        <f t="shared" si="12"/>
        <v>5</v>
      </c>
      <c r="AN10" s="15">
        <v>8</v>
      </c>
      <c r="AO10" s="15">
        <f t="shared" si="13"/>
        <v>8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>
        <v>7</v>
      </c>
      <c r="BA10" s="15">
        <f t="shared" si="17"/>
        <v>7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>
        <v>6</v>
      </c>
      <c r="BY10" s="15">
        <f t="shared" si="25"/>
        <v>6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>
        <v>8</v>
      </c>
      <c r="CE10" s="15">
        <f t="shared" si="27"/>
        <v>8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5</v>
      </c>
      <c r="E11" s="15">
        <f t="shared" si="1"/>
        <v>5</v>
      </c>
      <c r="F11" s="2">
        <v>0</v>
      </c>
      <c r="G11" s="9"/>
      <c r="H11" s="16">
        <f t="shared" si="31"/>
        <v>5</v>
      </c>
      <c r="I11" s="15">
        <f t="shared" si="2"/>
        <v>5</v>
      </c>
      <c r="J11" s="15">
        <v>8</v>
      </c>
      <c r="K11" s="15">
        <f t="shared" si="3"/>
        <v>8</v>
      </c>
      <c r="L11" s="2">
        <v>0</v>
      </c>
      <c r="M11" s="9"/>
      <c r="N11" s="16">
        <f t="shared" si="32"/>
        <v>14</v>
      </c>
      <c r="O11" s="15">
        <f t="shared" si="4"/>
        <v>3</v>
      </c>
      <c r="P11" s="15">
        <v>7</v>
      </c>
      <c r="Q11" s="15">
        <f t="shared" si="5"/>
        <v>6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8</v>
      </c>
      <c r="W11" s="15">
        <f t="shared" si="7"/>
        <v>8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>
        <v>5</v>
      </c>
      <c r="AC11" s="15">
        <f t="shared" si="9"/>
        <v>5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14</v>
      </c>
      <c r="AM11" s="15">
        <f t="shared" si="12"/>
        <v>3</v>
      </c>
      <c r="AN11" s="15">
        <v>6</v>
      </c>
      <c r="AO11" s="15">
        <f t="shared" si="13"/>
        <v>6</v>
      </c>
      <c r="AP11" s="2">
        <v>0</v>
      </c>
      <c r="AQ11" s="9"/>
      <c r="AR11" s="16">
        <f t="shared" si="37"/>
        <v>5</v>
      </c>
      <c r="AS11" s="15">
        <f t="shared" si="14"/>
        <v>5</v>
      </c>
      <c r="AT11" s="15">
        <v>9</v>
      </c>
      <c r="AU11" s="15">
        <f t="shared" si="15"/>
        <v>8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>
        <v>4</v>
      </c>
      <c r="BA11" s="15">
        <f t="shared" si="17"/>
        <v>4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9</v>
      </c>
      <c r="BG11" s="15">
        <f t="shared" si="19"/>
        <v>8</v>
      </c>
      <c r="BH11" s="2"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>
        <v>9</v>
      </c>
      <c r="BS11" s="15">
        <f t="shared" si="23"/>
        <v>8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>
        <v>7</v>
      </c>
      <c r="BY11" s="15">
        <f t="shared" si="25"/>
        <v>7</v>
      </c>
      <c r="BZ11" s="2">
        <v>1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7</v>
      </c>
      <c r="CK11" s="15">
        <f t="shared" si="29"/>
        <v>7</v>
      </c>
      <c r="CL11" s="2">
        <v>1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8</v>
      </c>
      <c r="E12" s="15">
        <f t="shared" si="1"/>
        <v>7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0.5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3</v>
      </c>
      <c r="W12" s="15">
        <f t="shared" si="7"/>
        <v>3</v>
      </c>
      <c r="X12" s="2">
        <v>0.5</v>
      </c>
      <c r="Y12" s="9"/>
      <c r="Z12" s="16">
        <f t="shared" si="34"/>
        <v>15</v>
      </c>
      <c r="AA12" s="15">
        <f t="shared" si="8"/>
        <v>4</v>
      </c>
      <c r="AB12" s="15">
        <v>7</v>
      </c>
      <c r="AC12" s="15">
        <f t="shared" si="9"/>
        <v>7</v>
      </c>
      <c r="AD12" s="2">
        <v>0</v>
      </c>
      <c r="AE12" s="9"/>
      <c r="AF12" s="16">
        <f t="shared" si="35"/>
        <v>6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7</v>
      </c>
      <c r="AO12" s="15">
        <f t="shared" si="13"/>
        <v>7</v>
      </c>
      <c r="AP12" s="2">
        <v>0.5</v>
      </c>
      <c r="AQ12" s="9"/>
      <c r="AR12" s="16">
        <f t="shared" si="37"/>
        <v>6</v>
      </c>
      <c r="AS12" s="15">
        <f t="shared" si="14"/>
        <v>3</v>
      </c>
      <c r="AT12" s="15">
        <v>5</v>
      </c>
      <c r="AU12" s="15">
        <f t="shared" si="15"/>
        <v>5</v>
      </c>
      <c r="AV12" s="2">
        <v>0.5</v>
      </c>
      <c r="AW12" s="9"/>
      <c r="AX12" s="16">
        <f t="shared" si="38"/>
        <v>15</v>
      </c>
      <c r="AY12" s="15">
        <f t="shared" si="16"/>
        <v>4</v>
      </c>
      <c r="AZ12" s="15">
        <v>6</v>
      </c>
      <c r="BA12" s="15">
        <f t="shared" si="17"/>
        <v>6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7</v>
      </c>
      <c r="BG12" s="15">
        <f t="shared" si="19"/>
        <v>6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>
        <v>3</v>
      </c>
      <c r="BS12" s="15">
        <f t="shared" si="23"/>
        <v>3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4</v>
      </c>
      <c r="CD12" s="15">
        <v>7</v>
      </c>
      <c r="CE12" s="15">
        <f t="shared" si="27"/>
        <v>7</v>
      </c>
      <c r="CF12" s="2">
        <v>0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0.5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1</v>
      </c>
      <c r="Y13" s="9"/>
      <c r="Z13" s="16">
        <f t="shared" si="34"/>
        <v>16</v>
      </c>
      <c r="AA13" s="15">
        <f t="shared" si="8"/>
        <v>4</v>
      </c>
      <c r="AB13" s="15">
        <v>7</v>
      </c>
      <c r="AC13" s="15">
        <f t="shared" si="9"/>
        <v>7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7</v>
      </c>
      <c r="AI13" s="15">
        <f t="shared" si="11"/>
        <v>7</v>
      </c>
      <c r="AJ13" s="2">
        <v>0</v>
      </c>
      <c r="AK13" s="9"/>
      <c r="AL13" s="16">
        <f t="shared" si="36"/>
        <v>16</v>
      </c>
      <c r="AM13" s="15">
        <f t="shared" si="12"/>
        <v>4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16</v>
      </c>
      <c r="AY13" s="15">
        <f t="shared" si="16"/>
        <v>4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6</v>
      </c>
      <c r="BY13" s="15">
        <f t="shared" si="25"/>
        <v>6</v>
      </c>
      <c r="BZ13" s="2">
        <v>0.5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0.5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5</v>
      </c>
      <c r="Q14" s="15">
        <f t="shared" si="5"/>
        <v>5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>
        <v>7</v>
      </c>
      <c r="W14" s="15">
        <f t="shared" si="7"/>
        <v>7</v>
      </c>
      <c r="X14" s="2">
        <v>0.5</v>
      </c>
      <c r="Y14" s="9"/>
      <c r="Z14" s="16">
        <f t="shared" si="34"/>
        <v>17</v>
      </c>
      <c r="AA14" s="15">
        <f t="shared" si="8"/>
        <v>3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8</v>
      </c>
      <c r="AG14" s="15">
        <f t="shared" si="10"/>
        <v>4</v>
      </c>
      <c r="AH14" s="15">
        <v>6</v>
      </c>
      <c r="AI14" s="15">
        <f t="shared" si="11"/>
        <v>6</v>
      </c>
      <c r="AJ14" s="2">
        <v>0.5</v>
      </c>
      <c r="AK14" s="9"/>
      <c r="AL14" s="16">
        <f t="shared" si="36"/>
        <v>17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8</v>
      </c>
      <c r="AS14" s="15">
        <f t="shared" si="14"/>
        <v>4</v>
      </c>
      <c r="AT14" s="15">
        <v>6</v>
      </c>
      <c r="AU14" s="15">
        <f t="shared" si="15"/>
        <v>6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6</v>
      </c>
      <c r="BG14" s="15">
        <f t="shared" si="19"/>
        <v>6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>
        <v>7</v>
      </c>
      <c r="BS14" s="15">
        <f t="shared" si="23"/>
        <v>7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7</v>
      </c>
      <c r="BY14" s="15">
        <f t="shared" si="25"/>
        <v>7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5</v>
      </c>
      <c r="CE14" s="15">
        <f t="shared" si="27"/>
        <v>5</v>
      </c>
      <c r="CF14" s="2">
        <v>0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10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0.5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5</v>
      </c>
      <c r="CK15" s="15">
        <f t="shared" si="29"/>
        <v>5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58</v>
      </c>
      <c r="E16" s="15">
        <f>SUM(E7:E15)</f>
        <v>55</v>
      </c>
      <c r="F16" s="2">
        <f>SUM(F7:F15)</f>
        <v>3.5</v>
      </c>
      <c r="G16" s="9"/>
      <c r="H16" s="10" t="s">
        <v>37</v>
      </c>
      <c r="I16" s="15">
        <f>SUM(I7:I15)</f>
        <v>36</v>
      </c>
      <c r="J16" s="15">
        <f>SUM(J7:J15)</f>
        <v>58</v>
      </c>
      <c r="K16" s="15">
        <f>SUM(K7:K15)</f>
        <v>57</v>
      </c>
      <c r="L16" s="2">
        <f>SUM(L7:L15)</f>
        <v>3.5</v>
      </c>
      <c r="M16" s="9"/>
      <c r="N16" s="10" t="s">
        <v>37</v>
      </c>
      <c r="O16" s="15">
        <f>SUM(O7:O15)</f>
        <v>36</v>
      </c>
      <c r="P16" s="15">
        <f>SUM(P7:P15)</f>
        <v>59</v>
      </c>
      <c r="Q16" s="15">
        <f>SUM(Q7:Q15)</f>
        <v>56</v>
      </c>
      <c r="R16" s="2">
        <f>SUM(R7:R15)</f>
        <v>3</v>
      </c>
      <c r="S16" s="9"/>
      <c r="T16" s="10" t="s">
        <v>37</v>
      </c>
      <c r="U16" s="15">
        <f>SUM(U7:U15)</f>
        <v>36</v>
      </c>
      <c r="V16" s="15">
        <f>SUM(V7:V15)</f>
        <v>53</v>
      </c>
      <c r="W16" s="15">
        <f>SUM(W7:W15)</f>
        <v>53</v>
      </c>
      <c r="X16" s="2">
        <f>SUM(X7:X15)</f>
        <v>3.5</v>
      </c>
      <c r="Y16" s="9"/>
      <c r="Z16" s="10" t="s">
        <v>37</v>
      </c>
      <c r="AA16" s="15">
        <f>SUM(AA7:AA15)</f>
        <v>36</v>
      </c>
      <c r="AB16" s="15">
        <f>SUM(AB7:AB15)</f>
        <v>54</v>
      </c>
      <c r="AC16" s="15">
        <f>SUM(AC7:AC15)</f>
        <v>54</v>
      </c>
      <c r="AD16" s="2">
        <f>SUM(AD7:AD15)</f>
        <v>3.5</v>
      </c>
      <c r="AE16" s="9"/>
      <c r="AF16" s="10" t="s">
        <v>37</v>
      </c>
      <c r="AG16" s="15">
        <f>SUM(AG7:AG15)</f>
        <v>36</v>
      </c>
      <c r="AH16" s="15">
        <f>SUM(AH7:AH15)</f>
        <v>50</v>
      </c>
      <c r="AI16" s="15">
        <f>SUM(AI7:AI15)</f>
        <v>50</v>
      </c>
      <c r="AJ16" s="2">
        <f>SUM(AJ7:AJ15)</f>
        <v>4</v>
      </c>
      <c r="AK16" s="9"/>
      <c r="AL16" s="10" t="s">
        <v>37</v>
      </c>
      <c r="AM16" s="15">
        <f>SUM(AM7:AM15)</f>
        <v>36</v>
      </c>
      <c r="AN16" s="15">
        <f>SUM(AN7:AN15)</f>
        <v>56</v>
      </c>
      <c r="AO16" s="15">
        <f>SUM(AO7:AO15)</f>
        <v>55</v>
      </c>
      <c r="AP16" s="2">
        <f>SUM(AP7:AP15)</f>
        <v>5.5</v>
      </c>
      <c r="AQ16" s="9"/>
      <c r="AR16" s="10" t="s">
        <v>37</v>
      </c>
      <c r="AS16" s="15">
        <f>SUM(AS7:AS15)</f>
        <v>36</v>
      </c>
      <c r="AT16" s="15">
        <f>SUM(AT7:AT15)</f>
        <v>53</v>
      </c>
      <c r="AU16" s="15">
        <f>SUM(AU7:AU15)</f>
        <v>52</v>
      </c>
      <c r="AV16" s="2">
        <f>SUM(AV7:AV15)</f>
        <v>5</v>
      </c>
      <c r="AW16" s="9"/>
      <c r="AX16" s="10" t="s">
        <v>37</v>
      </c>
      <c r="AY16" s="15">
        <f>SUM(AY7:AY15)</f>
        <v>36</v>
      </c>
      <c r="AZ16" s="15">
        <f>SUM(AZ7:AZ15)</f>
        <v>52</v>
      </c>
      <c r="BA16" s="15">
        <f>SUM(BA7:BA15)</f>
        <v>51</v>
      </c>
      <c r="BB16" s="2">
        <f>SUM(BB7:BB15)</f>
        <v>6</v>
      </c>
      <c r="BC16" s="9"/>
      <c r="BD16" s="10" t="s">
        <v>37</v>
      </c>
      <c r="BE16" s="15">
        <f>SUM(BE7:BE15)</f>
        <v>36</v>
      </c>
      <c r="BF16" s="15">
        <f>SUM(BF7:BF15)</f>
        <v>54</v>
      </c>
      <c r="BG16" s="15">
        <f>SUM(BG7:BG15)</f>
        <v>52</v>
      </c>
      <c r="BH16" s="2">
        <f>SUM(BH7:BH15)</f>
        <v>6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47</v>
      </c>
      <c r="BS16" s="15">
        <f>SUM(BS7:BS15)</f>
        <v>46</v>
      </c>
      <c r="BT16" s="2">
        <f>SUM(BT7:BT15)</f>
        <v>6</v>
      </c>
      <c r="BU16" s="9"/>
      <c r="BV16" s="10" t="s">
        <v>37</v>
      </c>
      <c r="BW16" s="15">
        <f>SUM(BW7:BW15)</f>
        <v>36</v>
      </c>
      <c r="BX16" s="15">
        <f>SUM(BX7:BX15)</f>
        <v>53</v>
      </c>
      <c r="BY16" s="15">
        <f>SUM(BY7:BY15)</f>
        <v>53</v>
      </c>
      <c r="BZ16" s="2">
        <f>SUM(BZ7:BZ15)</f>
        <v>4</v>
      </c>
      <c r="CA16" s="9"/>
      <c r="CB16" s="10" t="s">
        <v>37</v>
      </c>
      <c r="CC16" s="15">
        <f>SUM(CC7:CC15)</f>
        <v>36</v>
      </c>
      <c r="CD16" s="15">
        <f>SUM(CD7:CD15)</f>
        <v>53</v>
      </c>
      <c r="CE16" s="15">
        <f>SUM(CE7:CE15)</f>
        <v>53</v>
      </c>
      <c r="CF16" s="2">
        <f>SUM(CF7:CF15)</f>
        <v>3</v>
      </c>
      <c r="CG16" s="9"/>
      <c r="CH16" s="10" t="s">
        <v>37</v>
      </c>
      <c r="CI16" s="15">
        <f>SUM(CI7:CI15)</f>
        <v>36</v>
      </c>
      <c r="CJ16" s="15">
        <f>SUM(CJ7:CJ15)</f>
        <v>48</v>
      </c>
      <c r="CK16" s="15">
        <f>SUM(CK7:CK15)</f>
        <v>48</v>
      </c>
      <c r="CL16" s="2">
        <f>SUM(CL7:CL15)</f>
        <v>7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X18" s="2">
        <v>0</v>
      </c>
      <c r="Y18" s="9"/>
      <c r="AC18" t="s">
        <v>110</v>
      </c>
      <c r="AD18" s="2">
        <v>0</v>
      </c>
      <c r="AE18" s="9"/>
      <c r="AI18" t="s">
        <v>110</v>
      </c>
      <c r="AJ18" s="2">
        <v>1</v>
      </c>
      <c r="AK18" s="9"/>
      <c r="AO18" t="s">
        <v>110</v>
      </c>
      <c r="AP18" s="2">
        <v>1</v>
      </c>
      <c r="AQ18" s="9"/>
      <c r="AU18" t="s">
        <v>110</v>
      </c>
      <c r="AV18" s="2">
        <v>1</v>
      </c>
      <c r="AW18" s="9"/>
      <c r="BA18" t="s">
        <v>110</v>
      </c>
      <c r="BB18" s="2">
        <v>1</v>
      </c>
      <c r="BC18" s="9"/>
      <c r="BG18" t="s">
        <v>110</v>
      </c>
      <c r="BH18" s="2">
        <v>1</v>
      </c>
      <c r="BI18" s="9"/>
      <c r="BM18" t="s">
        <v>110</v>
      </c>
      <c r="BO18" s="9"/>
      <c r="BS18" t="s">
        <v>110</v>
      </c>
      <c r="BT18" s="2">
        <v>1</v>
      </c>
      <c r="BU18" s="9"/>
      <c r="BY18" t="s">
        <v>110</v>
      </c>
      <c r="BZ18" s="2">
        <v>0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3.5</v>
      </c>
      <c r="G20" s="9"/>
      <c r="K20" t="s">
        <v>111</v>
      </c>
      <c r="L20" s="17">
        <f>SUM(L16:L19)</f>
        <v>3.5</v>
      </c>
      <c r="M20" s="9"/>
      <c r="Q20" t="s">
        <v>111</v>
      </c>
      <c r="R20" s="17">
        <f>SUM(R16:R19)</f>
        <v>3</v>
      </c>
      <c r="S20" s="9"/>
      <c r="W20" t="s">
        <v>111</v>
      </c>
      <c r="X20" s="17">
        <f>SUM(X16:X19)</f>
        <v>3.5</v>
      </c>
      <c r="Y20" s="9"/>
      <c r="AC20" t="s">
        <v>111</v>
      </c>
      <c r="AD20" s="17">
        <f>SUM(AD16:AD19)</f>
        <v>3.5</v>
      </c>
      <c r="AE20" s="9"/>
      <c r="AI20" t="s">
        <v>111</v>
      </c>
      <c r="AJ20" s="17">
        <f>SUM(AJ16:AJ19)</f>
        <v>5</v>
      </c>
      <c r="AK20" s="9"/>
      <c r="AO20" t="s">
        <v>111</v>
      </c>
      <c r="AP20" s="17">
        <f>SUM(AP16:AP19)</f>
        <v>6.5</v>
      </c>
      <c r="AQ20" s="9"/>
      <c r="AU20" t="s">
        <v>111</v>
      </c>
      <c r="AV20" s="17">
        <f>SUM(AV16:AV19)</f>
        <v>6</v>
      </c>
      <c r="AW20" s="9"/>
      <c r="BA20" t="s">
        <v>111</v>
      </c>
      <c r="BB20" s="17">
        <f>SUM(BB16:BB19)</f>
        <v>7</v>
      </c>
      <c r="BC20" s="9"/>
      <c r="BG20" t="s">
        <v>111</v>
      </c>
      <c r="BH20" s="17">
        <f>SUM(BH16:BH19)</f>
        <v>7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7</v>
      </c>
      <c r="BU20" s="9"/>
      <c r="BY20" t="s">
        <v>111</v>
      </c>
      <c r="BZ20" s="17">
        <f>SUM(BZ16:BZ19)</f>
        <v>4</v>
      </c>
      <c r="CA20" s="9"/>
      <c r="CE20" t="s">
        <v>111</v>
      </c>
      <c r="CF20" s="17">
        <f>SUM(CF16:CF19)</f>
        <v>3</v>
      </c>
      <c r="CG20" s="9"/>
      <c r="CK20" t="s">
        <v>111</v>
      </c>
      <c r="CL20" s="17">
        <f>SUM(CL16:CL19)</f>
        <v>8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19</v>
      </c>
      <c r="G22" s="9"/>
      <c r="K22" t="s">
        <v>55</v>
      </c>
      <c r="L22" s="2">
        <f>IF(J16=0,0,K16-I16)</f>
        <v>21</v>
      </c>
      <c r="M22" s="9"/>
      <c r="Q22" t="s">
        <v>55</v>
      </c>
      <c r="R22" s="36">
        <f>IF(P16=0,0,Q16-O16)</f>
        <v>20</v>
      </c>
      <c r="S22" s="9"/>
      <c r="W22" t="s">
        <v>55</v>
      </c>
      <c r="X22" s="2">
        <f>IF(V16=0,0,W16-U16)</f>
        <v>17</v>
      </c>
      <c r="Y22" s="9"/>
      <c r="AC22" t="s">
        <v>55</v>
      </c>
      <c r="AD22" s="2">
        <f>IF(AB16=0,0,AC16-AA16)</f>
        <v>18</v>
      </c>
      <c r="AE22" s="9"/>
      <c r="AI22" t="s">
        <v>55</v>
      </c>
      <c r="AJ22" s="2">
        <f>IF(AH16=0,0,AI16-AG16)</f>
        <v>14</v>
      </c>
      <c r="AK22" s="9"/>
      <c r="AO22" t="s">
        <v>55</v>
      </c>
      <c r="AP22" s="2">
        <f>IF(AN16=0,0,AO16-AM16)</f>
        <v>19</v>
      </c>
      <c r="AQ22" s="9"/>
      <c r="AU22" t="s">
        <v>55</v>
      </c>
      <c r="AV22" s="2">
        <f>IF(AT16=0,0,AU16-AS16)</f>
        <v>16</v>
      </c>
      <c r="AW22" s="9"/>
      <c r="BA22" t="s">
        <v>55</v>
      </c>
      <c r="BB22" s="2">
        <f>IF(AZ16=0,0,BA16-AY16)</f>
        <v>15</v>
      </c>
      <c r="BC22" s="9"/>
      <c r="BG22" t="s">
        <v>55</v>
      </c>
      <c r="BH22" s="2">
        <f>IF(BF16=0,0,BG16-BE16)</f>
        <v>16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10</v>
      </c>
      <c r="BU22" s="9"/>
      <c r="BY22" t="s">
        <v>55</v>
      </c>
      <c r="BZ22" s="2">
        <f>IF(BX16=0,0,BY16-BW16)</f>
        <v>17</v>
      </c>
      <c r="CA22" s="9"/>
      <c r="CE22" t="s">
        <v>55</v>
      </c>
      <c r="CF22" s="2">
        <f>IF(CD16=0,0,CE16-CC16)</f>
        <v>17</v>
      </c>
      <c r="CG22" s="9"/>
      <c r="CK22" t="s">
        <v>55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198">
        <v>3</v>
      </c>
      <c r="D29" s="198"/>
      <c r="E29">
        <f>IF(D16&gt;0,1,0)</f>
        <v>1</v>
      </c>
      <c r="F29" s="2">
        <f t="shared" ref="F29:F43" si="45">E29</f>
        <v>1</v>
      </c>
      <c r="G29" s="20"/>
      <c r="I29" s="30">
        <v>1</v>
      </c>
      <c r="J29" s="2">
        <f>IFERROR(AVERAGE(J7,V7,AH7,AT7,BF7,BR7,BX7,CJ7),0)</f>
        <v>6</v>
      </c>
      <c r="K29">
        <f>IFERROR(MIN(J7,V7,AH7,AT7,BF7,BR7,BX7,CJ7),0)</f>
        <v>5</v>
      </c>
      <c r="L29" s="2">
        <f>IFERROR(MAX(J7,V7,AH7,AT7,BF7,BR7,BX7,CJ7),0)</f>
        <v>8</v>
      </c>
      <c r="M29" s="20"/>
    </row>
    <row r="30" spans="1:91" x14ac:dyDescent="0.2">
      <c r="A30" s="20"/>
      <c r="B30" t="s">
        <v>40</v>
      </c>
      <c r="C30" s="2">
        <f>L20</f>
        <v>3.5</v>
      </c>
      <c r="D30" s="198">
        <v>4</v>
      </c>
      <c r="E30">
        <f>IF(J16&gt;0,1,0)</f>
        <v>1</v>
      </c>
      <c r="F30" s="2">
        <f t="shared" si="45"/>
        <v>1</v>
      </c>
      <c r="G30" s="20"/>
      <c r="I30" s="30">
        <v>2</v>
      </c>
      <c r="J30" s="2">
        <f t="shared" ref="J30:J37" si="46">IFERROR(AVERAGE(J8,V8,AH8,AT8,BF8,BR8,BX8,CJ8),0)</f>
        <v>6.125</v>
      </c>
      <c r="K30">
        <f t="shared" ref="K30:K37" si="47">IFERROR(MIN(J8,V8,AH8,AT8,BF8,BR8,BX8,CJ8),0)</f>
        <v>5</v>
      </c>
      <c r="L30" s="2">
        <f t="shared" ref="L30:L37" si="48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3</v>
      </c>
      <c r="D31" s="2"/>
      <c r="E31">
        <f>IF(P16&gt;0,1,0)</f>
        <v>1</v>
      </c>
      <c r="F31" s="2">
        <f t="shared" si="45"/>
        <v>1</v>
      </c>
      <c r="G31" s="20"/>
      <c r="I31" s="30">
        <v>3</v>
      </c>
      <c r="J31" s="2">
        <f t="shared" si="46"/>
        <v>4.125</v>
      </c>
      <c r="K31">
        <f t="shared" si="47"/>
        <v>3</v>
      </c>
      <c r="L31" s="2">
        <f t="shared" si="48"/>
        <v>5</v>
      </c>
      <c r="M31" s="20"/>
    </row>
    <row r="32" spans="1:91" x14ac:dyDescent="0.2">
      <c r="A32" s="20"/>
      <c r="B32" t="s">
        <v>42</v>
      </c>
      <c r="C32" s="2">
        <f>X20</f>
        <v>3.5</v>
      </c>
      <c r="D32" s="198">
        <v>4</v>
      </c>
      <c r="E32">
        <f>IF(V16&gt;0,1,0)</f>
        <v>1</v>
      </c>
      <c r="F32" s="2">
        <f t="shared" si="45"/>
        <v>1</v>
      </c>
      <c r="G32" s="20"/>
      <c r="I32" s="30">
        <v>4</v>
      </c>
      <c r="J32" s="2">
        <f t="shared" si="46"/>
        <v>5.375</v>
      </c>
      <c r="K32">
        <f t="shared" si="47"/>
        <v>4</v>
      </c>
      <c r="L32" s="2">
        <f t="shared" si="48"/>
        <v>7</v>
      </c>
      <c r="M32" s="20"/>
    </row>
    <row r="33" spans="1:18" x14ac:dyDescent="0.2">
      <c r="A33" s="20"/>
      <c r="B33" t="s">
        <v>43</v>
      </c>
      <c r="C33" s="2">
        <f>AD20</f>
        <v>3.5</v>
      </c>
      <c r="D33" s="2"/>
      <c r="E33">
        <f>IF(AB16&gt;0,1,0)</f>
        <v>1</v>
      </c>
      <c r="F33" s="2">
        <f t="shared" si="45"/>
        <v>1</v>
      </c>
      <c r="G33" s="20"/>
      <c r="I33" s="30">
        <v>5</v>
      </c>
      <c r="J33" s="2">
        <f t="shared" si="46"/>
        <v>7.875</v>
      </c>
      <c r="K33">
        <f t="shared" si="47"/>
        <v>6</v>
      </c>
      <c r="L33" s="2">
        <f t="shared" si="48"/>
        <v>9</v>
      </c>
      <c r="M33" s="20"/>
    </row>
    <row r="34" spans="1:18" x14ac:dyDescent="0.2">
      <c r="A34" s="20"/>
      <c r="B34" t="s">
        <v>44</v>
      </c>
      <c r="C34" s="2">
        <f>AJ20</f>
        <v>5</v>
      </c>
      <c r="D34" s="198">
        <v>4.5</v>
      </c>
      <c r="E34">
        <f>IF(AH16&gt;0,1,0)</f>
        <v>1</v>
      </c>
      <c r="F34" s="2">
        <f t="shared" si="45"/>
        <v>1</v>
      </c>
      <c r="G34" s="20"/>
      <c r="I34" s="30">
        <v>6</v>
      </c>
      <c r="J34" s="2">
        <f t="shared" si="46"/>
        <v>4.25</v>
      </c>
      <c r="K34">
        <f t="shared" si="47"/>
        <v>3</v>
      </c>
      <c r="L34" s="2">
        <f t="shared" si="48"/>
        <v>7</v>
      </c>
      <c r="M34" s="20"/>
    </row>
    <row r="35" spans="1:18" x14ac:dyDescent="0.2">
      <c r="A35" s="20"/>
      <c r="B35" t="s">
        <v>45</v>
      </c>
      <c r="C35" s="2">
        <f>AP20</f>
        <v>6.5</v>
      </c>
      <c r="D35" s="2">
        <f t="shared" ref="D35:D43" si="49">C35</f>
        <v>6.5</v>
      </c>
      <c r="E35">
        <f>IF(AN16&gt;0,1,0)</f>
        <v>1</v>
      </c>
      <c r="F35" s="2">
        <f t="shared" si="45"/>
        <v>1</v>
      </c>
      <c r="G35" s="20"/>
      <c r="I35" s="30">
        <v>7</v>
      </c>
      <c r="J35" s="2">
        <f t="shared" si="46"/>
        <v>5.625</v>
      </c>
      <c r="K35">
        <f t="shared" si="47"/>
        <v>4</v>
      </c>
      <c r="L35" s="2">
        <f t="shared" si="48"/>
        <v>7</v>
      </c>
      <c r="M35" s="20"/>
    </row>
    <row r="36" spans="1:18" x14ac:dyDescent="0.2">
      <c r="A36" s="20"/>
      <c r="B36" t="s">
        <v>46</v>
      </c>
      <c r="C36" s="2">
        <f>AV20</f>
        <v>6</v>
      </c>
      <c r="D36" s="2">
        <f t="shared" si="49"/>
        <v>6</v>
      </c>
      <c r="E36">
        <f>IF(AT16&gt;0,1,0)</f>
        <v>1</v>
      </c>
      <c r="F36" s="2">
        <f t="shared" si="45"/>
        <v>1</v>
      </c>
      <c r="G36" s="20"/>
      <c r="I36" s="30">
        <v>8</v>
      </c>
      <c r="J36" s="2">
        <f t="shared" si="46"/>
        <v>6.375</v>
      </c>
      <c r="K36">
        <f t="shared" si="47"/>
        <v>6</v>
      </c>
      <c r="L36" s="2">
        <f t="shared" si="48"/>
        <v>7</v>
      </c>
      <c r="M36" s="20"/>
    </row>
    <row r="37" spans="1:18" x14ac:dyDescent="0.2">
      <c r="A37" s="20"/>
      <c r="B37" t="s">
        <v>47</v>
      </c>
      <c r="C37" s="2">
        <f>BB20</f>
        <v>7</v>
      </c>
      <c r="D37" s="2">
        <f t="shared" si="49"/>
        <v>7</v>
      </c>
      <c r="E37">
        <f>IF(AZ16&gt;0,1,0)</f>
        <v>1</v>
      </c>
      <c r="F37" s="2">
        <f t="shared" si="45"/>
        <v>1</v>
      </c>
      <c r="G37" s="20"/>
      <c r="I37" s="30">
        <v>9</v>
      </c>
      <c r="J37" s="2">
        <f t="shared" si="46"/>
        <v>6.25</v>
      </c>
      <c r="K37">
        <f t="shared" si="47"/>
        <v>5</v>
      </c>
      <c r="L37" s="2">
        <f t="shared" si="48"/>
        <v>8</v>
      </c>
      <c r="M37" s="20"/>
    </row>
    <row r="38" spans="1:18" x14ac:dyDescent="0.2">
      <c r="A38" s="20"/>
      <c r="B38" t="s">
        <v>48</v>
      </c>
      <c r="C38" s="2">
        <f>BH20</f>
        <v>7</v>
      </c>
      <c r="D38" s="2">
        <f t="shared" si="49"/>
        <v>7</v>
      </c>
      <c r="E38">
        <f>IF(BF16&gt;0,1,0)</f>
        <v>1</v>
      </c>
      <c r="F38" s="2">
        <f t="shared" si="45"/>
        <v>1</v>
      </c>
      <c r="G38" s="20"/>
      <c r="I38" s="33" t="s">
        <v>115</v>
      </c>
      <c r="J38" s="34">
        <f>SUM(J29:J37)</f>
        <v>52</v>
      </c>
      <c r="K38" s="34">
        <f t="shared" ref="K38:L38" si="50">SUM(K29:K37)</f>
        <v>41</v>
      </c>
      <c r="L38" s="34">
        <f t="shared" si="50"/>
        <v>65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9"/>
        <v>0</v>
      </c>
      <c r="E39">
        <f>IF(BL16&gt;0,1,0)</f>
        <v>0</v>
      </c>
      <c r="F39" s="2">
        <f t="shared" si="45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7</v>
      </c>
      <c r="D40" s="2">
        <f t="shared" si="49"/>
        <v>7</v>
      </c>
      <c r="E40">
        <f>IF(BR16&gt;0,1,0)</f>
        <v>1</v>
      </c>
      <c r="F40" s="2">
        <f t="shared" si="45"/>
        <v>1</v>
      </c>
      <c r="G40" s="20"/>
      <c r="I40" s="30">
        <v>10</v>
      </c>
      <c r="J40" s="2">
        <f>IFERROR(AVERAGE(D7,P7,AB7,AN7,AZ7,BL7,CD7),0)</f>
        <v>6.166666666666667</v>
      </c>
      <c r="K40">
        <f>IFERROR(MIN(D7,P7,AB7,AN7,AZ7,BL7,CD7),0)</f>
        <v>5</v>
      </c>
      <c r="L40" s="2">
        <f>IFERROR(MAX(D7,P7,AB7,AN7,AZ7,BL7,CD7),0)</f>
        <v>8</v>
      </c>
      <c r="M40" s="20"/>
    </row>
    <row r="41" spans="1:18" x14ac:dyDescent="0.2">
      <c r="A41" s="20"/>
      <c r="B41" t="s">
        <v>51</v>
      </c>
      <c r="C41" s="2">
        <f>BZ20</f>
        <v>4</v>
      </c>
      <c r="D41" s="2">
        <f t="shared" si="49"/>
        <v>4</v>
      </c>
      <c r="E41">
        <f>IF(BX16&gt;0,1,0)</f>
        <v>1</v>
      </c>
      <c r="F41" s="2">
        <f t="shared" si="45"/>
        <v>1</v>
      </c>
      <c r="G41" s="20"/>
      <c r="I41" s="30">
        <v>11</v>
      </c>
      <c r="J41" s="2">
        <f t="shared" ref="J41:J48" si="51">IFERROR(AVERAGE(D8,P8,AB8,AN8,AZ8,BL8,CD8),0)</f>
        <v>6.5</v>
      </c>
      <c r="K41">
        <f t="shared" ref="K41:K48" si="52">IFERROR(MIN(D8,P8,AB8,AN8,AZ8,BL8,CD8),0)</f>
        <v>5</v>
      </c>
      <c r="L41" s="2">
        <f t="shared" ref="L41:L48" si="53">IFERROR(MAX(D8,P8,AB8,AN8,AZ8,BL8,CD8),0)</f>
        <v>8</v>
      </c>
      <c r="M41" s="20"/>
    </row>
    <row r="42" spans="1:18" x14ac:dyDescent="0.2">
      <c r="A42" s="20"/>
      <c r="B42" t="s">
        <v>52</v>
      </c>
      <c r="C42" s="2">
        <f>CF20</f>
        <v>3</v>
      </c>
      <c r="D42" s="2"/>
      <c r="E42">
        <f>IF(CD16&gt;0,1,0)</f>
        <v>1</v>
      </c>
      <c r="F42" s="2">
        <f t="shared" si="45"/>
        <v>1</v>
      </c>
      <c r="G42" s="20"/>
      <c r="I42" s="30">
        <v>12</v>
      </c>
      <c r="J42" s="2">
        <f t="shared" si="51"/>
        <v>5.333333333333333</v>
      </c>
      <c r="K42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8</v>
      </c>
      <c r="D43" s="25">
        <f t="shared" si="49"/>
        <v>8</v>
      </c>
      <c r="E43" s="26">
        <f>IF(CJ16&gt;0,1,0)</f>
        <v>1</v>
      </c>
      <c r="F43" s="25">
        <f t="shared" si="45"/>
        <v>1</v>
      </c>
      <c r="G43" s="20"/>
      <c r="I43" s="30">
        <v>13</v>
      </c>
      <c r="J43" s="2">
        <f t="shared" si="51"/>
        <v>7.333333333333333</v>
      </c>
      <c r="K43">
        <f t="shared" si="52"/>
        <v>5</v>
      </c>
      <c r="L43" s="2">
        <f t="shared" si="53"/>
        <v>9</v>
      </c>
      <c r="M43" s="20"/>
    </row>
    <row r="44" spans="1:18" x14ac:dyDescent="0.2">
      <c r="A44" s="20"/>
      <c r="B44" t="s">
        <v>37</v>
      </c>
      <c r="C44" s="2">
        <f>SUM(C29:C43)</f>
        <v>70</v>
      </c>
      <c r="D44" s="2">
        <f>SUM(D29:D43)</f>
        <v>58</v>
      </c>
      <c r="E44">
        <f>SUM(E29:E43)</f>
        <v>14</v>
      </c>
      <c r="F44" s="2">
        <f>SUM(F29:F43)</f>
        <v>14</v>
      </c>
      <c r="G44" s="20"/>
      <c r="I44" s="30">
        <v>14</v>
      </c>
      <c r="J44" s="2">
        <f t="shared" si="51"/>
        <v>5.166666666666667</v>
      </c>
      <c r="K44">
        <f t="shared" si="52"/>
        <v>4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6.833333333333333</v>
      </c>
      <c r="K45">
        <f t="shared" si="52"/>
        <v>6</v>
      </c>
      <c r="L45" s="2">
        <f t="shared" si="53"/>
        <v>8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5.666666666666667</v>
      </c>
      <c r="K46">
        <f t="shared" si="52"/>
        <v>5</v>
      </c>
      <c r="L46" s="2">
        <f t="shared" si="53"/>
        <v>7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4.333333333333333</v>
      </c>
      <c r="K47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8</v>
      </c>
      <c r="K48">
        <f t="shared" si="52"/>
        <v>7</v>
      </c>
      <c r="L48" s="2">
        <f t="shared" si="53"/>
        <v>10</v>
      </c>
      <c r="M48" s="20"/>
      <c r="R48" s="2"/>
    </row>
    <row r="49" spans="1:18" x14ac:dyDescent="0.2">
      <c r="A49" s="20"/>
      <c r="B49" t="s">
        <v>29</v>
      </c>
      <c r="C49">
        <f t="shared" si="54"/>
        <v>12</v>
      </c>
      <c r="G49" s="20"/>
      <c r="I49" s="33" t="s">
        <v>117</v>
      </c>
      <c r="J49" s="34">
        <f>SUM(J40:J48)</f>
        <v>55.333333333333336</v>
      </c>
      <c r="K49" s="34">
        <f t="shared" ref="K49:L49" si="55">SUM(K40:K48)</f>
        <v>45</v>
      </c>
      <c r="L49" s="34">
        <f t="shared" si="55"/>
        <v>68</v>
      </c>
      <c r="M49" s="20"/>
      <c r="R49" s="2"/>
    </row>
    <row r="50" spans="1:18" x14ac:dyDescent="0.2">
      <c r="A50" s="20"/>
      <c r="B50" t="s">
        <v>118</v>
      </c>
      <c r="C50">
        <f t="shared" si="54"/>
        <v>33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45</v>
      </c>
      <c r="G51" s="20"/>
      <c r="R51" s="2"/>
    </row>
    <row r="52" spans="1:18" x14ac:dyDescent="0.2">
      <c r="A52" s="20"/>
      <c r="B52" t="s">
        <v>12</v>
      </c>
      <c r="C52">
        <f t="shared" si="54"/>
        <v>36</v>
      </c>
      <c r="G52" s="20"/>
      <c r="R52" s="2"/>
    </row>
    <row r="53" spans="1:18" x14ac:dyDescent="0.2">
      <c r="A53" s="20"/>
      <c r="B53" t="s">
        <v>37</v>
      </c>
      <c r="C53" s="28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5</v>
      </c>
      <c r="E56" s="30" t="str">
        <f t="shared" ref="E56:E64" si="57">IF(D56&lt;&gt;0,IF((D56-C56)=-1,"Birdie",IF((D56-C56)=-2,"Eagle",IF((D56-C56)=0,"Par",IF((D56-C56)=1,"bogey",IF((D56-C56)=2,"Double bogey","Other"))))),"  ")</f>
        <v>bogey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8</v>
      </c>
      <c r="E57" s="30" t="str">
        <f t="shared" si="57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5</v>
      </c>
      <c r="E58" s="30" t="str">
        <f t="shared" si="57"/>
        <v>bogey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9</v>
      </c>
      <c r="E59" s="30" t="str">
        <f t="shared" si="57"/>
        <v>Other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5</v>
      </c>
      <c r="E60" s="30" t="str">
        <f t="shared" si="57"/>
        <v>Double bogey</v>
      </c>
      <c r="H60" t="s">
        <v>122</v>
      </c>
      <c r="I60">
        <f>COUNTIF(E56:E64,"bogey")</f>
        <v>3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8</v>
      </c>
      <c r="E61" s="30" t="str">
        <f t="shared" si="57"/>
        <v>Other</v>
      </c>
      <c r="H61" t="s">
        <v>123</v>
      </c>
      <c r="I61">
        <f>COUNTIF(E56:E64,"Double bogey")</f>
        <v>2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5</v>
      </c>
      <c r="E62" s="30" t="str">
        <f t="shared" si="57"/>
        <v>bogey</v>
      </c>
      <c r="H62" t="s">
        <v>12</v>
      </c>
      <c r="I62">
        <f>COUNTIF(E56:E64,"Other")</f>
        <v>4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5</v>
      </c>
      <c r="E63" s="30" t="str">
        <f t="shared" si="57"/>
        <v>Double bogey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8</v>
      </c>
      <c r="E64" s="30" t="str">
        <f t="shared" si="57"/>
        <v>Other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8</v>
      </c>
      <c r="E67" s="30" t="str">
        <f t="shared" ref="E67:E75" si="59">IF(D67&lt;&gt;0,IF((D67-C67)=-1,"Birdie",IF((D67-C67)=-2,"Eagle",IF((D67-C67)=0,"Par",IF((D67-C67)=1,"bogey",IF((D67-C67)=2,"Double bogey","Other"))))),"  ")</f>
        <v>Other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7</v>
      </c>
      <c r="E68" s="30" t="str">
        <f t="shared" si="59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5</v>
      </c>
      <c r="E69" s="30" t="str">
        <f t="shared" si="59"/>
        <v>Double bogey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5</v>
      </c>
      <c r="E70" s="30" t="str">
        <f t="shared" si="59"/>
        <v>bogey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8</v>
      </c>
      <c r="E71" s="30" t="str">
        <f t="shared" si="59"/>
        <v>Other</v>
      </c>
      <c r="H71" t="s">
        <v>122</v>
      </c>
      <c r="I71">
        <f>COUNTIF(E67:E75,"bogey")</f>
        <v>1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5</v>
      </c>
      <c r="E72" s="30" t="str">
        <f t="shared" si="59"/>
        <v>Double bogey</v>
      </c>
      <c r="H72" t="s">
        <v>123</v>
      </c>
      <c r="I72">
        <f>COUNTIF(E67:E75,"Double bogey")</f>
        <v>4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6</v>
      </c>
      <c r="E73" s="30" t="str">
        <f t="shared" si="59"/>
        <v>Double bogey</v>
      </c>
      <c r="H73" t="s">
        <v>12</v>
      </c>
      <c r="I73">
        <f>COUNTIF(E67:E75,"Other")</f>
        <v>4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6</v>
      </c>
      <c r="E74" s="30" t="str">
        <f t="shared" si="59"/>
        <v>Double bogey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8</v>
      </c>
      <c r="E75" s="30" t="str">
        <f t="shared" si="59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6</v>
      </c>
      <c r="E78" s="30" t="str">
        <f t="shared" ref="E78:E86" si="61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7</v>
      </c>
      <c r="E79" s="30" t="str">
        <f t="shared" si="61"/>
        <v>Other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5</v>
      </c>
      <c r="E80" s="30" t="str">
        <f t="shared" si="61"/>
        <v>bogey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7</v>
      </c>
      <c r="E81" s="30" t="str">
        <f t="shared" si="61"/>
        <v>Double bogey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7</v>
      </c>
      <c r="E82" s="30" t="str">
        <f t="shared" si="61"/>
        <v>Other</v>
      </c>
      <c r="H82" t="s">
        <v>122</v>
      </c>
      <c r="I82">
        <f>COUNTIF(E78:E86,"bogey")</f>
        <v>1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6</v>
      </c>
      <c r="E83" s="30" t="str">
        <f t="shared" si="61"/>
        <v>Double bogey</v>
      </c>
      <c r="H83" t="s">
        <v>123</v>
      </c>
      <c r="I83">
        <f>COUNTIF(E78:E86,"Double bogey")</f>
        <v>5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6</v>
      </c>
      <c r="E84" s="30" t="str">
        <f t="shared" si="61"/>
        <v>Double bogey</v>
      </c>
      <c r="H84" t="s">
        <v>12</v>
      </c>
      <c r="I84">
        <f>COUNTIF(E78:E86,"Other")</f>
        <v>3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5</v>
      </c>
      <c r="E85" s="30" t="str">
        <f t="shared" si="61"/>
        <v>Double bogey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10</v>
      </c>
      <c r="E86" s="30" t="str">
        <f t="shared" si="61"/>
        <v>Other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7</v>
      </c>
      <c r="E89" s="30" t="str">
        <f t="shared" ref="E89:E97" si="63">IF(D89&lt;&gt;0,IF((D89-C89)=-1,"Birdie",IF((D89-C89)=-2,"Eagle",IF((D89-C89)=0,"Par",IF((D89-C89)=1,"bogey",IF((D89-C89)=2,"Double bogey","Other"))))),"  ")</f>
        <v>Other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7</v>
      </c>
      <c r="E90" s="30" t="str">
        <f t="shared" si="63"/>
        <v>Other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4</v>
      </c>
      <c r="E91" s="30" t="str">
        <f t="shared" si="63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6</v>
      </c>
      <c r="E92" s="30" t="str">
        <f t="shared" si="63"/>
        <v>Double bogey</v>
      </c>
      <c r="H92" t="s">
        <v>9</v>
      </c>
      <c r="I92">
        <f>COUNTIF(E89:E97,"Par")</f>
        <v>1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8</v>
      </c>
      <c r="E93" s="30" t="str">
        <f t="shared" si="63"/>
        <v>Other</v>
      </c>
      <c r="H93" t="s">
        <v>122</v>
      </c>
      <c r="I93">
        <f>COUNTIF(E89:E97,"bogey")</f>
        <v>3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3</v>
      </c>
      <c r="E94" s="30" t="str">
        <f t="shared" si="63"/>
        <v>Par</v>
      </c>
      <c r="H94" t="s">
        <v>123</v>
      </c>
      <c r="I94">
        <f>COUNTIF(E89:E97,"Double bogey")</f>
        <v>1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5</v>
      </c>
      <c r="E95" s="30" t="str">
        <f t="shared" si="63"/>
        <v>bogey</v>
      </c>
      <c r="H95" t="s">
        <v>12</v>
      </c>
      <c r="I95">
        <f>COUNTIF(E89:E97,"Other")</f>
        <v>4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7</v>
      </c>
      <c r="E96" s="30" t="str">
        <f t="shared" si="63"/>
        <v>Other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6</v>
      </c>
      <c r="E97" s="30" t="str">
        <f t="shared" si="63"/>
        <v>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6</v>
      </c>
      <c r="E100" s="30" t="str">
        <f t="shared" ref="E100:E108" si="65">IF(D100&lt;&gt;0,IF((D100-C100)=-1,"Birdie",IF((D100-C100)=-2,"Eagle",IF((D100-C100)=0,"Par",IF((D100-C100)=1,"bogey",IF((D100-C100)=2,"Double bogey","Other"))))),"  ")</f>
        <v>Double bogey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5</v>
      </c>
      <c r="E101" s="30" t="str">
        <f t="shared" si="65"/>
        <v>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6</v>
      </c>
      <c r="E102" s="30" t="str">
        <f t="shared" si="65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5</v>
      </c>
      <c r="E103" s="30" t="str">
        <f t="shared" si="65"/>
        <v>Par</v>
      </c>
      <c r="H103" t="s">
        <v>9</v>
      </c>
      <c r="I103">
        <f>COUNTIF(E100:E108,"Par")</f>
        <v>1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5</v>
      </c>
      <c r="E104" s="30" t="str">
        <f t="shared" si="65"/>
        <v>Double bogey</v>
      </c>
      <c r="H104" t="s">
        <v>122</v>
      </c>
      <c r="I104">
        <f>COUNTIF(E100:E108,"bogey")</f>
        <v>1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7</v>
      </c>
      <c r="E105" s="30" t="str">
        <f t="shared" si="65"/>
        <v>Other</v>
      </c>
      <c r="H105" t="s">
        <v>123</v>
      </c>
      <c r="I105">
        <f>COUNTIF(E100:E108,"Double bogey")</f>
        <v>4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7</v>
      </c>
      <c r="E106" s="30" t="str">
        <f t="shared" si="65"/>
        <v>Other</v>
      </c>
      <c r="H106" t="s">
        <v>12</v>
      </c>
      <c r="I106">
        <f>COUNTIF(E100:E108,"Other")</f>
        <v>3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5</v>
      </c>
      <c r="E107" s="30" t="str">
        <f t="shared" si="65"/>
        <v>Double bogey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8</v>
      </c>
      <c r="E108" s="30" t="str">
        <f t="shared" si="65"/>
        <v>Other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5</v>
      </c>
      <c r="E111" s="30" t="str">
        <f t="shared" ref="E111:E119" si="67">IF(D111&lt;&gt;0,IF((D111-C111)=-1,"Birdie",IF((D111-C111)=-2,"Eagle",IF((D111-C111)=0,"Par",IF((D111-C111)=1,"bogey",IF((D111-C111)=2,"Double bogey","Other"))))),"  ")</f>
        <v>bogey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6</v>
      </c>
      <c r="E112" s="30" t="str">
        <f t="shared" si="67"/>
        <v>Double 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5</v>
      </c>
      <c r="E113" s="30" t="str">
        <f t="shared" si="67"/>
        <v>Double 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4</v>
      </c>
      <c r="E114" s="30" t="str">
        <f t="shared" si="67"/>
        <v>Par</v>
      </c>
      <c r="H114" t="s">
        <v>9</v>
      </c>
      <c r="I114">
        <f>COUNTIF(E111:E119,"Par")</f>
        <v>1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6</v>
      </c>
      <c r="E115" s="30" t="str">
        <f t="shared" si="67"/>
        <v>bogey</v>
      </c>
      <c r="H115" t="s">
        <v>122</v>
      </c>
      <c r="I115">
        <f>COUNTIF(E111:E119,"bogey")</f>
        <v>3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4</v>
      </c>
      <c r="E116" s="30" t="str">
        <f t="shared" si="67"/>
        <v>bogey</v>
      </c>
      <c r="H116" t="s">
        <v>123</v>
      </c>
      <c r="I116">
        <f>COUNTIF(E111:E119,"Double bogey")</f>
        <v>4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7</v>
      </c>
      <c r="E117" s="30" t="str">
        <f t="shared" si="67"/>
        <v>Other</v>
      </c>
      <c r="H117" t="s">
        <v>12</v>
      </c>
      <c r="I117">
        <f>COUNTIF(E111:E119,"Other")</f>
        <v>1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6</v>
      </c>
      <c r="E118" s="30" t="str">
        <f t="shared" si="67"/>
        <v>Double bogey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7</v>
      </c>
      <c r="E119" s="30" t="str">
        <f t="shared" si="67"/>
        <v>Double 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8</v>
      </c>
      <c r="E122" s="30" t="str">
        <f t="shared" ref="E122:E130" si="69">IF(D122&lt;&gt;0,IF((D122-C122)=-1,"Birdie",IF((D122-C122)=-2,"Eagle",IF((D122-C122)=0,"Par",IF((D122-C122)=1,"bogey",IF((D122-C122)=2,"Double bogey","Other"))))),"  ")</f>
        <v>Other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6</v>
      </c>
      <c r="E123" s="30" t="str">
        <f t="shared" si="69"/>
        <v>Double 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5</v>
      </c>
      <c r="E124" s="30" t="str">
        <f t="shared" si="69"/>
        <v>bogey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8</v>
      </c>
      <c r="E125" s="30" t="str">
        <f t="shared" si="69"/>
        <v>Other</v>
      </c>
      <c r="H125" t="s">
        <v>9</v>
      </c>
      <c r="I125">
        <f>COUNTIF(E122:E130,"Par")</f>
        <v>1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6</v>
      </c>
      <c r="E126" s="30" t="str">
        <f t="shared" si="69"/>
        <v>Other</v>
      </c>
      <c r="H126" t="s">
        <v>122</v>
      </c>
      <c r="I126">
        <f>COUNTIF(E122:E130,"bogey")</f>
        <v>1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7</v>
      </c>
      <c r="E127" s="30" t="str">
        <f t="shared" si="69"/>
        <v>Other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6</v>
      </c>
      <c r="E128" s="30" t="str">
        <f t="shared" si="69"/>
        <v>Double bogey</v>
      </c>
      <c r="H128" t="s">
        <v>12</v>
      </c>
      <c r="I128">
        <f>COUNTIF(E122:E130,"Other")</f>
        <v>4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3</v>
      </c>
      <c r="E129" s="30" t="str">
        <f t="shared" si="69"/>
        <v>Par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7</v>
      </c>
      <c r="E130" s="30" t="str">
        <f t="shared" si="69"/>
        <v>Double 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6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Double bogey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5</v>
      </c>
      <c r="E134" s="30" t="str">
        <f t="shared" si="71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3</v>
      </c>
      <c r="E135" s="30" t="str">
        <f t="shared" si="71"/>
        <v>Par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7</v>
      </c>
      <c r="E136" s="30" t="str">
        <f t="shared" si="71"/>
        <v>Other</v>
      </c>
      <c r="H136" t="s">
        <v>9</v>
      </c>
      <c r="I136">
        <f>COUNTIF(E133:E141,"Par")</f>
        <v>2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9</v>
      </c>
      <c r="E137" s="30" t="str">
        <f t="shared" si="71"/>
        <v>Other</v>
      </c>
      <c r="H137" t="s">
        <v>122</v>
      </c>
      <c r="I137">
        <f>COUNTIF(E133:E141,"bogey")</f>
        <v>1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5</v>
      </c>
      <c r="E138" s="30" t="str">
        <f t="shared" si="71"/>
        <v>Double bogey</v>
      </c>
      <c r="H138" t="s">
        <v>123</v>
      </c>
      <c r="I138">
        <f>COUNTIF(E133:E141,"Double bogey")</f>
        <v>3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7</v>
      </c>
      <c r="E139" s="30" t="str">
        <f t="shared" si="71"/>
        <v>Other</v>
      </c>
      <c r="H139" t="s">
        <v>12</v>
      </c>
      <c r="I139">
        <f>COUNTIF(E133:E141,"Other")</f>
        <v>3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6</v>
      </c>
      <c r="E140" s="30" t="str">
        <f t="shared" si="71"/>
        <v>Double bogey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5</v>
      </c>
      <c r="E141" s="30" t="str">
        <f t="shared" si="71"/>
        <v>Par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6</v>
      </c>
      <c r="E144" s="30" t="str">
        <f t="shared" ref="E144:E152" si="73">IF(D144&lt;&gt;0,IF((D144-C144)=-1,"Birdie",IF((D144-C144)=-2,"Eagle",IF((D144-C144)=0,"Par",IF((D144-C144)=1,"bogey",IF((D144-C144)=2,"Double bogey","Other"))))),"  ")</f>
        <v>Double bogey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8</v>
      </c>
      <c r="E145" s="30" t="str">
        <f t="shared" si="73"/>
        <v>Other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5</v>
      </c>
      <c r="E146" s="30" t="str">
        <f t="shared" si="73"/>
        <v>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7</v>
      </c>
      <c r="E147" s="30" t="str">
        <f t="shared" si="73"/>
        <v>Double bogey</v>
      </c>
      <c r="H147" t="s">
        <v>9</v>
      </c>
      <c r="I147">
        <f>COUNTIF(E144:E152,"Par")</f>
        <v>1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4</v>
      </c>
      <c r="E148" s="30" t="str">
        <f t="shared" si="73"/>
        <v>bogey</v>
      </c>
      <c r="H148" t="s">
        <v>122</v>
      </c>
      <c r="I148">
        <f>COUNTIF(E144:E152,"bogey")</f>
        <v>3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6</v>
      </c>
      <c r="E149" s="30" t="str">
        <f t="shared" si="73"/>
        <v>Double bogey</v>
      </c>
      <c r="H149" t="s">
        <v>123</v>
      </c>
      <c r="I149">
        <f>COUNTIF(E144:E152,"Double bogey")</f>
        <v>3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5</v>
      </c>
      <c r="E150" s="30" t="str">
        <f t="shared" si="73"/>
        <v>bogey</v>
      </c>
      <c r="H150" t="s">
        <v>12</v>
      </c>
      <c r="I150">
        <f>COUNTIF(E144:E152,"Other")</f>
        <v>2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3</v>
      </c>
      <c r="E151" s="30" t="str">
        <f t="shared" si="73"/>
        <v>Par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8</v>
      </c>
      <c r="E152" s="30" t="str">
        <f t="shared" si="73"/>
        <v>Other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5</v>
      </c>
      <c r="E155" s="30" t="str">
        <f t="shared" ref="E155:E163" si="75">IF(D155&lt;&gt;0,IF((D155-C155)=-1,"Birdie",IF((D155-C155)=-2,"Eagle",IF((D155-C155)=0,"Par",IF((D155-C155)=1,"bogey",IF((D155-C155)=2,"Double bogey","Other"))))),"  ")</f>
        <v>bogey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6</v>
      </c>
      <c r="E156" s="30" t="str">
        <f t="shared" si="75"/>
        <v>Double bogey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4</v>
      </c>
      <c r="E157" s="30" t="str">
        <f t="shared" si="75"/>
        <v>bogey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6</v>
      </c>
      <c r="E158" s="30" t="str">
        <f t="shared" si="75"/>
        <v>Double bogey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9</v>
      </c>
      <c r="E159" s="30" t="str">
        <f t="shared" si="75"/>
        <v>Other</v>
      </c>
      <c r="H159" t="s">
        <v>122</v>
      </c>
      <c r="I159">
        <f>COUNTIF(E155:E163,"bogey")</f>
        <v>4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7</v>
      </c>
      <c r="E160" s="30" t="str">
        <f t="shared" si="75"/>
        <v>Other</v>
      </c>
      <c r="H160" t="s">
        <v>123</v>
      </c>
      <c r="I160">
        <f>COUNTIF(E155:E163,"Double bogey")</f>
        <v>3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5</v>
      </c>
      <c r="E161" s="30" t="str">
        <f t="shared" si="75"/>
        <v>bogey</v>
      </c>
      <c r="H161" t="s">
        <v>12</v>
      </c>
      <c r="I161">
        <f>COUNTIF(E155:E163,"Other")</f>
        <v>2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6</v>
      </c>
      <c r="E162" s="30" t="str">
        <f t="shared" si="75"/>
        <v>Double bogey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6</v>
      </c>
      <c r="E163" s="30" t="str">
        <f t="shared" si="75"/>
        <v>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5</v>
      </c>
      <c r="E177" s="30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5</v>
      </c>
      <c r="E178" s="30" t="str">
        <f t="shared" si="79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4</v>
      </c>
      <c r="E179" s="30" t="str">
        <f t="shared" si="79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4</v>
      </c>
      <c r="E180" s="30" t="str">
        <f t="shared" si="79"/>
        <v>Par</v>
      </c>
      <c r="H180" t="s">
        <v>9</v>
      </c>
      <c r="I180">
        <f>COUNTIF(E177:E185,"Par")</f>
        <v>3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9</v>
      </c>
      <c r="E181" s="30" t="str">
        <f t="shared" si="79"/>
        <v>Other</v>
      </c>
      <c r="H181" t="s">
        <v>122</v>
      </c>
      <c r="I181">
        <f>COUNTIF(E177:E185,"bogey")</f>
        <v>4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3</v>
      </c>
      <c r="E182" s="30" t="str">
        <f t="shared" si="79"/>
        <v>Par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4</v>
      </c>
      <c r="E183" s="30" t="str">
        <f t="shared" si="79"/>
        <v>Par</v>
      </c>
      <c r="H183" t="s">
        <v>12</v>
      </c>
      <c r="I183">
        <f>COUNTIF(E177:E185,"Other")</f>
        <v>2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7</v>
      </c>
      <c r="E184" s="30" t="str">
        <f t="shared" si="79"/>
        <v>Other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6</v>
      </c>
      <c r="E185" s="30" t="str">
        <f t="shared" si="79"/>
        <v>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6</v>
      </c>
      <c r="E188" s="30" t="str">
        <f t="shared" ref="E188:E196" si="81">IF(D188&lt;&gt;0,IF((D188-C188)=-1,"Birdie",IF((D188-C188)=-2,"Eagle",IF((D188-C188)=0,"Par",IF((D188-C188)=1,"bogey",IF((D188-C188)=2,"Double bogey","Other"))))),"  ")</f>
        <v>Double bogey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7</v>
      </c>
      <c r="E189" s="30" t="str">
        <f t="shared" si="81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4</v>
      </c>
      <c r="E190" s="30" t="str">
        <f t="shared" si="81"/>
        <v>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6</v>
      </c>
      <c r="E191" s="30" t="str">
        <f t="shared" si="81"/>
        <v>Double bogey</v>
      </c>
      <c r="H191" t="s">
        <v>9</v>
      </c>
      <c r="I191">
        <f>COUNTIF(E188:E196,"Par")</f>
        <v>1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7</v>
      </c>
      <c r="E192" s="30" t="str">
        <f t="shared" si="81"/>
        <v>Double bogey</v>
      </c>
      <c r="H192" t="s">
        <v>122</v>
      </c>
      <c r="I192">
        <f>COUNTIF(E188:E196,"bogey")</f>
        <v>1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3</v>
      </c>
      <c r="E193" s="30" t="str">
        <f t="shared" si="81"/>
        <v>Par</v>
      </c>
      <c r="H193" t="s">
        <v>123</v>
      </c>
      <c r="I193">
        <f>COUNTIF(E188:E196,"Double bogey")</f>
        <v>5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6</v>
      </c>
      <c r="E194" s="30" t="str">
        <f t="shared" si="81"/>
        <v>Double bogey</v>
      </c>
      <c r="H194" t="s">
        <v>12</v>
      </c>
      <c r="I194">
        <f>COUNTIF(E188:E196,"Other")</f>
        <v>2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7</v>
      </c>
      <c r="E195" s="30" t="str">
        <f t="shared" si="81"/>
        <v>Other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7</v>
      </c>
      <c r="E196" s="30" t="str">
        <f t="shared" si="81"/>
        <v>Double 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6</v>
      </c>
      <c r="E199" s="30" t="str">
        <f t="shared" ref="E199:E207" si="83">IF(D199&lt;&gt;0,IF((D199-C199)=-1,"Birdie",IF((D199-C199)=-2,"Eagle",IF((D199-C199)=0,"Par",IF((D199-C199)=1,"bogey",IF((D199-C199)=2,"Double bogey","Other"))))),"  ")</f>
        <v>Double bogey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5</v>
      </c>
      <c r="E200" s="30" t="str">
        <f t="shared" si="83"/>
        <v>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6</v>
      </c>
      <c r="E201" s="30" t="str">
        <f t="shared" si="83"/>
        <v>Double 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8</v>
      </c>
      <c r="E202" s="30" t="str">
        <f t="shared" si="83"/>
        <v>Other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4</v>
      </c>
      <c r="E203" s="30" t="str">
        <f t="shared" si="83"/>
        <v>bogey</v>
      </c>
      <c r="H203" t="s">
        <v>122</v>
      </c>
      <c r="I203">
        <f>COUNTIF(E199:E207,"bogey")</f>
        <v>3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7</v>
      </c>
      <c r="E204" s="30" t="str">
        <f t="shared" si="83"/>
        <v>Other</v>
      </c>
      <c r="H204" t="s">
        <v>123</v>
      </c>
      <c r="I204">
        <f>COUNTIF(E199:E207,"Double bogey")</f>
        <v>4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5</v>
      </c>
      <c r="E205" s="30" t="str">
        <f t="shared" si="83"/>
        <v>bogey</v>
      </c>
      <c r="H205" t="s">
        <v>12</v>
      </c>
      <c r="I205">
        <f>COUNTIF(E199:E207,"Other")</f>
        <v>2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5</v>
      </c>
      <c r="E206" s="30" t="str">
        <f t="shared" si="83"/>
        <v>Double bogey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7</v>
      </c>
      <c r="E207" s="30" t="str">
        <f t="shared" si="83"/>
        <v>Double 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6</v>
      </c>
      <c r="E210" s="30" t="str">
        <f t="shared" ref="E210:E218" si="85">IF(D210&lt;&gt;0,IF((D210-C210)=-1,"Birdie",IF((D210-C210)=-2,"Eagle",IF((D210-C210)=0,"Par",IF((D210-C210)=1,"bogey",IF((D210-C210)=2,"Double bogey","Other"))))),"  ")</f>
        <v>Double bogey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6</v>
      </c>
      <c r="E211" s="30" t="str">
        <f t="shared" si="85"/>
        <v>Double 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4</v>
      </c>
      <c r="E212" s="30" t="str">
        <f t="shared" si="85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5</v>
      </c>
      <c r="E213" s="30" t="str">
        <f t="shared" si="85"/>
        <v>bogey</v>
      </c>
      <c r="H213" t="s">
        <v>9</v>
      </c>
      <c r="I213">
        <f>COUNTIF(E210:E218,"Par")</f>
        <v>1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7</v>
      </c>
      <c r="E214" s="30" t="str">
        <f t="shared" si="85"/>
        <v>Double bogey</v>
      </c>
      <c r="H214" t="s">
        <v>122</v>
      </c>
      <c r="I214">
        <f>COUNTIF(E210:E218,"bogey")</f>
        <v>4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4</v>
      </c>
      <c r="E215" s="30" t="str">
        <f t="shared" si="85"/>
        <v>bogey</v>
      </c>
      <c r="H215" t="s">
        <v>123</v>
      </c>
      <c r="I215">
        <f>COUNTIF(E210:E218,"Double bogey")</f>
        <v>4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5</v>
      </c>
      <c r="E216" s="30" t="str">
        <f t="shared" si="85"/>
        <v>bogey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6</v>
      </c>
      <c r="E217" s="30" t="str">
        <f t="shared" si="85"/>
        <v>Double bogey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5</v>
      </c>
      <c r="E218" s="30" t="str">
        <f t="shared" si="85"/>
        <v>Par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N218"/>
  <sheetViews>
    <sheetView topLeftCell="A12" workbookViewId="0">
      <pane xSplit="13" topLeftCell="CC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7</v>
      </c>
      <c r="BM7" s="15">
        <f t="shared" ref="BM7:BM15" si="21">IF((BL7-BK7)&gt;3,BK7+3,BL7)</f>
        <v>7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7</v>
      </c>
      <c r="AO8" s="15">
        <f t="shared" si="13"/>
        <v>7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0.5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4</v>
      </c>
      <c r="CK8" s="15">
        <f t="shared" si="29"/>
        <v>4</v>
      </c>
      <c r="CL8" s="2">
        <v>1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6</v>
      </c>
      <c r="E9" s="15">
        <f t="shared" si="1"/>
        <v>6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1</v>
      </c>
      <c r="S9" s="9"/>
      <c r="T9" s="16">
        <f t="shared" si="33"/>
        <v>3</v>
      </c>
      <c r="U9" s="15">
        <f t="shared" si="6"/>
        <v>3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12</v>
      </c>
      <c r="AA9" s="15">
        <f t="shared" si="8"/>
        <v>4</v>
      </c>
      <c r="AB9" s="15">
        <v>8</v>
      </c>
      <c r="AC9" s="15">
        <f t="shared" si="9"/>
        <v>7</v>
      </c>
      <c r="AD9" s="2">
        <v>0</v>
      </c>
      <c r="AE9" s="9"/>
      <c r="AF9" s="16">
        <f t="shared" si="35"/>
        <v>3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12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>
        <v>5</v>
      </c>
      <c r="BA9" s="15">
        <f t="shared" si="17"/>
        <v>5</v>
      </c>
      <c r="BB9" s="2">
        <v>1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7</v>
      </c>
      <c r="BM9" s="15">
        <f t="shared" si="21"/>
        <v>7</v>
      </c>
      <c r="BN9" s="2">
        <v>0</v>
      </c>
      <c r="BO9" s="9"/>
      <c r="BP9" s="16">
        <f t="shared" si="41"/>
        <v>3</v>
      </c>
      <c r="BQ9" s="15">
        <f t="shared" si="22"/>
        <v>3</v>
      </c>
      <c r="BR9" s="15">
        <v>3</v>
      </c>
      <c r="BS9" s="15">
        <f t="shared" si="23"/>
        <v>3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>
        <v>6</v>
      </c>
      <c r="BY9" s="15">
        <f t="shared" si="25"/>
        <v>6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1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10</v>
      </c>
      <c r="E10" s="15">
        <f t="shared" si="1"/>
        <v>8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7</v>
      </c>
      <c r="W10" s="15">
        <f t="shared" si="7"/>
        <v>7</v>
      </c>
      <c r="X10" s="2">
        <v>0.5</v>
      </c>
      <c r="Y10" s="9"/>
      <c r="Z10" s="16">
        <f t="shared" si="34"/>
        <v>13</v>
      </c>
      <c r="AA10" s="15">
        <f t="shared" si="8"/>
        <v>5</v>
      </c>
      <c r="AB10" s="15">
        <v>7</v>
      </c>
      <c r="AC10" s="15">
        <f t="shared" si="9"/>
        <v>7</v>
      </c>
      <c r="AD10" s="2">
        <v>1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0.5</v>
      </c>
      <c r="AK10" s="9"/>
      <c r="AL10" s="16">
        <f t="shared" si="36"/>
        <v>13</v>
      </c>
      <c r="AM10" s="15">
        <f t="shared" si="12"/>
        <v>5</v>
      </c>
      <c r="AN10" s="15">
        <v>7</v>
      </c>
      <c r="AO10" s="15">
        <f t="shared" si="13"/>
        <v>7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9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>
        <v>8</v>
      </c>
      <c r="BA10" s="15">
        <f t="shared" si="17"/>
        <v>8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8</v>
      </c>
      <c r="CE10" s="15">
        <f t="shared" si="27"/>
        <v>8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7</v>
      </c>
      <c r="CK10" s="15">
        <f t="shared" si="29"/>
        <v>7</v>
      </c>
      <c r="CL10" s="2"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5</v>
      </c>
      <c r="E11" s="15">
        <f t="shared" si="1"/>
        <v>5</v>
      </c>
      <c r="F11" s="2">
        <v>0</v>
      </c>
      <c r="G11" s="9"/>
      <c r="H11" s="16">
        <f t="shared" si="31"/>
        <v>5</v>
      </c>
      <c r="I11" s="15">
        <f t="shared" si="2"/>
        <v>5</v>
      </c>
      <c r="J11" s="15">
        <v>7</v>
      </c>
      <c r="K11" s="15">
        <f t="shared" si="3"/>
        <v>7</v>
      </c>
      <c r="L11" s="2">
        <v>0.5</v>
      </c>
      <c r="M11" s="9"/>
      <c r="N11" s="16">
        <f t="shared" si="32"/>
        <v>14</v>
      </c>
      <c r="O11" s="15">
        <f t="shared" si="4"/>
        <v>3</v>
      </c>
      <c r="P11" s="15">
        <v>3</v>
      </c>
      <c r="Q11" s="15">
        <f t="shared" si="5"/>
        <v>3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7</v>
      </c>
      <c r="W11" s="15">
        <f t="shared" si="7"/>
        <v>7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1</v>
      </c>
      <c r="AK11" s="9"/>
      <c r="AL11" s="16">
        <f t="shared" si="36"/>
        <v>14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5</v>
      </c>
      <c r="AS11" s="15">
        <f t="shared" si="14"/>
        <v>5</v>
      </c>
      <c r="AT11" s="15">
        <v>7</v>
      </c>
      <c r="AU11" s="15">
        <f t="shared" si="15"/>
        <v>7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7</v>
      </c>
      <c r="BG11" s="15">
        <f t="shared" si="19"/>
        <v>7</v>
      </c>
      <c r="BH11" s="2">
        <v>1</v>
      </c>
      <c r="BI11" s="9"/>
      <c r="BJ11" s="16">
        <f t="shared" si="40"/>
        <v>14</v>
      </c>
      <c r="BK11" s="15">
        <f t="shared" si="20"/>
        <v>3</v>
      </c>
      <c r="BL11" s="15">
        <v>5</v>
      </c>
      <c r="BM11" s="15">
        <f t="shared" si="21"/>
        <v>5</v>
      </c>
      <c r="BN11" s="2">
        <v>0.5</v>
      </c>
      <c r="BO11" s="9"/>
      <c r="BP11" s="16">
        <f t="shared" si="41"/>
        <v>5</v>
      </c>
      <c r="BQ11" s="15">
        <f t="shared" si="22"/>
        <v>5</v>
      </c>
      <c r="BR11" s="15">
        <v>7</v>
      </c>
      <c r="BS11" s="15">
        <f t="shared" si="23"/>
        <v>7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>
        <v>7</v>
      </c>
      <c r="BY11" s="15">
        <f t="shared" si="25"/>
        <v>7</v>
      </c>
      <c r="BZ11" s="2">
        <v>1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1</v>
      </c>
      <c r="CG11" s="9"/>
      <c r="CH11" s="16">
        <f t="shared" si="44"/>
        <v>5</v>
      </c>
      <c r="CI11" s="15">
        <f t="shared" si="28"/>
        <v>5</v>
      </c>
      <c r="CJ11" s="15">
        <v>7</v>
      </c>
      <c r="CK11" s="15">
        <f t="shared" si="29"/>
        <v>7</v>
      </c>
      <c r="CL11" s="2"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6</v>
      </c>
      <c r="E12" s="15">
        <f t="shared" si="1"/>
        <v>6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6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7</v>
      </c>
      <c r="AO12" s="15">
        <f t="shared" si="13"/>
        <v>7</v>
      </c>
      <c r="AP12" s="2">
        <v>0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4</v>
      </c>
      <c r="AZ12" s="15">
        <v>6</v>
      </c>
      <c r="BA12" s="15">
        <f t="shared" si="17"/>
        <v>6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7</v>
      </c>
      <c r="BG12" s="15">
        <f t="shared" si="19"/>
        <v>6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6</v>
      </c>
      <c r="BM12" s="15">
        <f t="shared" si="21"/>
        <v>6</v>
      </c>
      <c r="BN12" s="2">
        <v>0.5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15</v>
      </c>
      <c r="CC12" s="15">
        <f t="shared" si="26"/>
        <v>4</v>
      </c>
      <c r="CD12" s="15">
        <v>7</v>
      </c>
      <c r="CE12" s="15">
        <f t="shared" si="27"/>
        <v>7</v>
      </c>
      <c r="CF12" s="2">
        <v>0</v>
      </c>
      <c r="CG12" s="9"/>
      <c r="CH12" s="16">
        <f t="shared" si="44"/>
        <v>6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</v>
      </c>
      <c r="Y13" s="9"/>
      <c r="Z13" s="16">
        <f t="shared" si="34"/>
        <v>16</v>
      </c>
      <c r="AA13" s="15">
        <f t="shared" si="8"/>
        <v>4</v>
      </c>
      <c r="AB13" s="15">
        <v>5</v>
      </c>
      <c r="AC13" s="15">
        <f t="shared" si="9"/>
        <v>5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7</v>
      </c>
      <c r="AI13" s="15">
        <f t="shared" si="11"/>
        <v>7</v>
      </c>
      <c r="AJ13" s="2">
        <v>1</v>
      </c>
      <c r="AK13" s="9"/>
      <c r="AL13" s="16">
        <f t="shared" si="36"/>
        <v>16</v>
      </c>
      <c r="AM13" s="15">
        <f t="shared" si="12"/>
        <v>4</v>
      </c>
      <c r="AN13" s="15">
        <v>7</v>
      </c>
      <c r="AO13" s="15">
        <f t="shared" si="13"/>
        <v>7</v>
      </c>
      <c r="AP13" s="2">
        <v>0.5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1</v>
      </c>
      <c r="AW13" s="9"/>
      <c r="AX13" s="16">
        <f t="shared" si="38"/>
        <v>16</v>
      </c>
      <c r="AY13" s="15">
        <f t="shared" si="16"/>
        <v>4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>
        <v>7</v>
      </c>
      <c r="BM13" s="15">
        <f t="shared" si="21"/>
        <v>7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7</v>
      </c>
      <c r="CK13" s="15">
        <f t="shared" si="29"/>
        <v>7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0.5</v>
      </c>
      <c r="S14" s="9"/>
      <c r="T14" s="16">
        <f t="shared" si="33"/>
        <v>8</v>
      </c>
      <c r="U14" s="15">
        <f t="shared" si="6"/>
        <v>4</v>
      </c>
      <c r="V14" s="15">
        <v>7</v>
      </c>
      <c r="W14" s="15">
        <f t="shared" si="7"/>
        <v>7</v>
      </c>
      <c r="X14" s="2">
        <v>0</v>
      </c>
      <c r="Y14" s="9"/>
      <c r="Z14" s="16">
        <f t="shared" si="34"/>
        <v>17</v>
      </c>
      <c r="AA14" s="15">
        <f t="shared" si="8"/>
        <v>3</v>
      </c>
      <c r="AB14" s="15">
        <v>5</v>
      </c>
      <c r="AC14" s="15">
        <f t="shared" si="9"/>
        <v>5</v>
      </c>
      <c r="AD14" s="2">
        <v>1</v>
      </c>
      <c r="AE14" s="9"/>
      <c r="AF14" s="16">
        <f t="shared" si="35"/>
        <v>8</v>
      </c>
      <c r="AG14" s="15">
        <f t="shared" si="10"/>
        <v>4</v>
      </c>
      <c r="AH14" s="15">
        <v>7</v>
      </c>
      <c r="AI14" s="15">
        <f t="shared" si="11"/>
        <v>7</v>
      </c>
      <c r="AJ14" s="2">
        <v>0</v>
      </c>
      <c r="AK14" s="9"/>
      <c r="AL14" s="16">
        <f t="shared" si="36"/>
        <v>17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8</v>
      </c>
      <c r="AS14" s="15">
        <f t="shared" si="14"/>
        <v>4</v>
      </c>
      <c r="AT14" s="15">
        <v>5</v>
      </c>
      <c r="AU14" s="15">
        <f t="shared" si="15"/>
        <v>5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7</v>
      </c>
      <c r="BG14" s="15">
        <f t="shared" si="19"/>
        <v>7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6</v>
      </c>
      <c r="BS14" s="15">
        <f t="shared" si="23"/>
        <v>6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>
        <v>7</v>
      </c>
      <c r="BY14" s="15">
        <f t="shared" si="25"/>
        <v>7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8</v>
      </c>
      <c r="AI15" s="15">
        <f t="shared" si="11"/>
        <v>8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58</v>
      </c>
      <c r="E16" s="15">
        <f>SUM(E7:E15)</f>
        <v>55</v>
      </c>
      <c r="F16" s="2">
        <f>SUM(F7:F15)</f>
        <v>3.5</v>
      </c>
      <c r="G16" s="9"/>
      <c r="H16" s="10" t="s">
        <v>37</v>
      </c>
      <c r="I16" s="15">
        <f>SUM(I7:I15)</f>
        <v>36</v>
      </c>
      <c r="J16" s="15">
        <f>SUM(J7:J15)</f>
        <v>54</v>
      </c>
      <c r="K16" s="15">
        <f>SUM(K7:K15)</f>
        <v>54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51</v>
      </c>
      <c r="Q16" s="15">
        <f>SUM(Q7:Q15)</f>
        <v>51</v>
      </c>
      <c r="R16" s="2">
        <f>SUM(R7:R15)</f>
        <v>5</v>
      </c>
      <c r="S16" s="9"/>
      <c r="T16" s="10" t="s">
        <v>37</v>
      </c>
      <c r="U16" s="15">
        <f>SUM(U7:U15)</f>
        <v>36</v>
      </c>
      <c r="V16" s="15">
        <f>SUM(V7:V15)</f>
        <v>54</v>
      </c>
      <c r="W16" s="15">
        <f>SUM(W7:W15)</f>
        <v>54</v>
      </c>
      <c r="X16" s="2">
        <f>SUM(X7:X15)</f>
        <v>3</v>
      </c>
      <c r="Y16" s="9"/>
      <c r="Z16" s="10" t="s">
        <v>37</v>
      </c>
      <c r="AA16" s="15">
        <f>SUM(AA7:AA15)</f>
        <v>36</v>
      </c>
      <c r="AB16" s="15">
        <f>SUM(AB7:AB15)</f>
        <v>52</v>
      </c>
      <c r="AC16" s="15">
        <f>SUM(AC7:AC15)</f>
        <v>51</v>
      </c>
      <c r="AD16" s="2">
        <f>SUM(AD7:AD15)</f>
        <v>6</v>
      </c>
      <c r="AE16" s="9"/>
      <c r="AF16" s="10" t="s">
        <v>37</v>
      </c>
      <c r="AG16" s="15">
        <f>SUM(AG7:AG15)</f>
        <v>36</v>
      </c>
      <c r="AH16" s="15">
        <f>SUM(AH7:AH15)</f>
        <v>52</v>
      </c>
      <c r="AI16" s="15">
        <f>SUM(AI7:AI15)</f>
        <v>52</v>
      </c>
      <c r="AJ16" s="2">
        <f>SUM(AJ7:AJ15)</f>
        <v>5.5</v>
      </c>
      <c r="AK16" s="9"/>
      <c r="AL16" s="10" t="s">
        <v>37</v>
      </c>
      <c r="AM16" s="15">
        <f>SUM(AM7:AM15)</f>
        <v>36</v>
      </c>
      <c r="AN16" s="15">
        <f>SUM(AN7:AN15)</f>
        <v>56</v>
      </c>
      <c r="AO16" s="15">
        <f>SUM(AO7:AO15)</f>
        <v>56</v>
      </c>
      <c r="AP16" s="2">
        <f>SUM(AP7:AP15)</f>
        <v>3.5</v>
      </c>
      <c r="AQ16" s="9"/>
      <c r="AR16" s="10" t="s">
        <v>37</v>
      </c>
      <c r="AS16" s="15">
        <f>SUM(AS7:AS15)</f>
        <v>36</v>
      </c>
      <c r="AT16" s="15">
        <f>SUM(AT7:AT15)</f>
        <v>55</v>
      </c>
      <c r="AU16" s="15">
        <f>SUM(AU7:AU15)</f>
        <v>53</v>
      </c>
      <c r="AV16" s="2">
        <f>SUM(AV7:AV15)</f>
        <v>4</v>
      </c>
      <c r="AW16" s="9"/>
      <c r="AX16" s="10" t="s">
        <v>37</v>
      </c>
      <c r="AY16" s="15">
        <f>SUM(AY7:AY15)</f>
        <v>36</v>
      </c>
      <c r="AZ16" s="15">
        <f>SUM(AZ7:AZ15)</f>
        <v>48</v>
      </c>
      <c r="BA16" s="15">
        <f>SUM(BA7:BA15)</f>
        <v>48</v>
      </c>
      <c r="BB16" s="2">
        <f>SUM(BB7:BB15)</f>
        <v>6.5</v>
      </c>
      <c r="BC16" s="9"/>
      <c r="BD16" s="10" t="s">
        <v>37</v>
      </c>
      <c r="BE16" s="15">
        <f>SUM(BE7:BE15)</f>
        <v>36</v>
      </c>
      <c r="BF16" s="15">
        <f>SUM(BF7:BF15)</f>
        <v>57</v>
      </c>
      <c r="BG16" s="15">
        <f>SUM(BG7:BG15)</f>
        <v>56</v>
      </c>
      <c r="BH16" s="2">
        <f>SUM(BH7:BH15)</f>
        <v>3</v>
      </c>
      <c r="BI16" s="9"/>
      <c r="BJ16" s="10" t="s">
        <v>37</v>
      </c>
      <c r="BK16" s="15">
        <f>SUM(BK7:BK15)</f>
        <v>36</v>
      </c>
      <c r="BL16" s="15">
        <f>SUM(BL7:BL15)</f>
        <v>58</v>
      </c>
      <c r="BM16" s="15">
        <f>SUM(BM7:BM15)</f>
        <v>58</v>
      </c>
      <c r="BN16" s="2">
        <f>SUM(BN7:BN15)</f>
        <v>3</v>
      </c>
      <c r="BO16" s="9"/>
      <c r="BP16" s="10" t="s">
        <v>37</v>
      </c>
      <c r="BQ16" s="15">
        <f>SUM(BQ7:BQ15)</f>
        <v>36</v>
      </c>
      <c r="BR16" s="15">
        <f>SUM(BR7:BR15)</f>
        <v>49</v>
      </c>
      <c r="BS16" s="15">
        <f>SUM(BS7:BS15)</f>
        <v>49</v>
      </c>
      <c r="BT16" s="2">
        <f>SUM(BT7:BT15)</f>
        <v>4</v>
      </c>
      <c r="BU16" s="9"/>
      <c r="BV16" s="10" t="s">
        <v>37</v>
      </c>
      <c r="BW16" s="15">
        <f>SUM(BW7:BW15)</f>
        <v>36</v>
      </c>
      <c r="BX16" s="15">
        <f>SUM(BX7:BX15)</f>
        <v>54</v>
      </c>
      <c r="BY16" s="15">
        <f>SUM(BY7:BY15)</f>
        <v>54</v>
      </c>
      <c r="BZ16" s="2">
        <f>SUM(BZ7:BZ15)</f>
        <v>5.5</v>
      </c>
      <c r="CA16" s="9"/>
      <c r="CB16" s="10" t="s">
        <v>37</v>
      </c>
      <c r="CC16" s="15">
        <f>SUM(CC7:CC15)</f>
        <v>36</v>
      </c>
      <c r="CD16" s="15">
        <f>SUM(CD7:CD15)</f>
        <v>53</v>
      </c>
      <c r="CE16" s="15">
        <f>SUM(CE7:CE15)</f>
        <v>53</v>
      </c>
      <c r="CF16" s="2">
        <f>SUM(CF7:CF15)</f>
        <v>3</v>
      </c>
      <c r="CG16" s="9"/>
      <c r="CH16" s="10" t="s">
        <v>37</v>
      </c>
      <c r="CI16" s="15">
        <f>SUM(CI7:CI15)</f>
        <v>36</v>
      </c>
      <c r="CJ16" s="15">
        <f>SUM(CJ7:CJ15)</f>
        <v>50</v>
      </c>
      <c r="CK16" s="15">
        <f>SUM(CK7:CK15)</f>
        <v>50</v>
      </c>
      <c r="CL16" s="2">
        <f>SUM(CL7:CL15)</f>
        <v>4.5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2">
        <v>0.5</v>
      </c>
      <c r="S18" s="9"/>
      <c r="W18" t="s">
        <v>110</v>
      </c>
      <c r="X18" s="2">
        <v>0</v>
      </c>
      <c r="Y18" s="9"/>
      <c r="AC18" t="s">
        <v>110</v>
      </c>
      <c r="AD18" s="2">
        <v>1</v>
      </c>
      <c r="AE18" s="9"/>
      <c r="AI18" t="s">
        <v>110</v>
      </c>
      <c r="AJ18" s="2">
        <v>1</v>
      </c>
      <c r="AK18" s="9"/>
      <c r="AO18" t="s">
        <v>110</v>
      </c>
      <c r="AP18" s="2">
        <v>0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1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3.5</v>
      </c>
      <c r="G20" s="9"/>
      <c r="K20" t="s">
        <v>111</v>
      </c>
      <c r="L20" s="17">
        <f>SUM(L16:L19)</f>
        <v>4</v>
      </c>
      <c r="M20" s="9"/>
      <c r="Q20" t="s">
        <v>111</v>
      </c>
      <c r="R20" s="17">
        <f>SUM(R16:R19)</f>
        <v>5.5</v>
      </c>
      <c r="S20" s="9"/>
      <c r="W20" t="s">
        <v>111</v>
      </c>
      <c r="X20" s="17">
        <f>SUM(X16:X19)</f>
        <v>3</v>
      </c>
      <c r="Y20" s="9"/>
      <c r="AC20" t="s">
        <v>111</v>
      </c>
      <c r="AD20" s="17">
        <f>SUM(AD16:AD19)</f>
        <v>7</v>
      </c>
      <c r="AE20" s="9"/>
      <c r="AI20" t="s">
        <v>111</v>
      </c>
      <c r="AJ20" s="17">
        <f>SUM(AJ16:AJ19)</f>
        <v>6.5</v>
      </c>
      <c r="AK20" s="9"/>
      <c r="AO20" t="s">
        <v>111</v>
      </c>
      <c r="AP20" s="17">
        <f>SUM(AP16:AP19)</f>
        <v>3.5</v>
      </c>
      <c r="AQ20" s="9"/>
      <c r="AU20" t="s">
        <v>111</v>
      </c>
      <c r="AV20" s="17">
        <f>SUM(AV16:AV19)</f>
        <v>4</v>
      </c>
      <c r="AW20" s="9"/>
      <c r="BA20" t="s">
        <v>111</v>
      </c>
      <c r="BB20" s="17">
        <f>SUM(BB16:BB19)</f>
        <v>7.5</v>
      </c>
      <c r="BC20" s="9"/>
      <c r="BG20" t="s">
        <v>111</v>
      </c>
      <c r="BH20" s="17">
        <f>SUM(BH16:BH19)</f>
        <v>3</v>
      </c>
      <c r="BI20" s="9"/>
      <c r="BM20" t="s">
        <v>111</v>
      </c>
      <c r="BN20" s="17">
        <f>SUM(BN16:BN19)</f>
        <v>3</v>
      </c>
      <c r="BO20" s="9"/>
      <c r="BS20" t="s">
        <v>111</v>
      </c>
      <c r="BT20" s="17">
        <f>SUM(BT16:BT19)</f>
        <v>4</v>
      </c>
      <c r="BU20" s="9"/>
      <c r="BY20" t="s">
        <v>111</v>
      </c>
      <c r="BZ20" s="17">
        <f>SUM(BZ16:BZ19)</f>
        <v>6.5</v>
      </c>
      <c r="CA20" s="9"/>
      <c r="CE20" t="s">
        <v>111</v>
      </c>
      <c r="CF20" s="17">
        <f>SUM(CF16:CF19)</f>
        <v>3</v>
      </c>
      <c r="CG20" s="9"/>
      <c r="CK20" t="s">
        <v>111</v>
      </c>
      <c r="CL20" s="17">
        <f>SUM(CL16:CL19)</f>
        <v>5.5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19</v>
      </c>
      <c r="G22" s="9"/>
      <c r="K22" t="s">
        <v>55</v>
      </c>
      <c r="L22" s="2">
        <f>IF(J16=0,0,K16-I16)</f>
        <v>18</v>
      </c>
      <c r="M22" s="9"/>
      <c r="Q22" t="s">
        <v>55</v>
      </c>
      <c r="R22" s="36">
        <f>IF(P16=0,0,Q16-O16)</f>
        <v>15</v>
      </c>
      <c r="S22" s="9"/>
      <c r="W22" t="s">
        <v>55</v>
      </c>
      <c r="X22" s="2">
        <f>IF(V16=0,0,W16-U16)</f>
        <v>18</v>
      </c>
      <c r="Y22" s="9"/>
      <c r="AC22" t="s">
        <v>55</v>
      </c>
      <c r="AD22" s="2">
        <f>IF(AB16=0,0,AC16-AA16)</f>
        <v>15</v>
      </c>
      <c r="AE22" s="9"/>
      <c r="AI22" t="s">
        <v>55</v>
      </c>
      <c r="AJ22" s="2">
        <f>IF(AH16=0,0,AI16-AG16)</f>
        <v>16</v>
      </c>
      <c r="AK22" s="9"/>
      <c r="AO22" t="s">
        <v>55</v>
      </c>
      <c r="AP22" s="2">
        <f>IF(AN16=0,0,AO16-AM16)</f>
        <v>20</v>
      </c>
      <c r="AQ22" s="9"/>
      <c r="AU22" t="s">
        <v>55</v>
      </c>
      <c r="AV22" s="2">
        <f>IF(AT16=0,0,AU16-AS16)</f>
        <v>17</v>
      </c>
      <c r="AW22" s="9"/>
      <c r="BA22" t="s">
        <v>55</v>
      </c>
      <c r="BB22" s="2">
        <f>IF(AZ16=0,0,BA16-AY16)</f>
        <v>12</v>
      </c>
      <c r="BC22" s="9"/>
      <c r="BG22" t="s">
        <v>55</v>
      </c>
      <c r="BH22" s="2">
        <f>IF(BF16=0,0,BG16-BE16)</f>
        <v>20</v>
      </c>
      <c r="BI22" s="9"/>
      <c r="BM22" t="s">
        <v>55</v>
      </c>
      <c r="BN22" s="2">
        <f>IF(BL16=0,0,BM16-BK16)</f>
        <v>22</v>
      </c>
      <c r="BO22" s="9"/>
      <c r="BS22" t="s">
        <v>55</v>
      </c>
      <c r="BT22" s="2">
        <f>IF(BR16=0,0,BS16-BQ16)</f>
        <v>13</v>
      </c>
      <c r="BU22" s="9"/>
      <c r="BY22" t="s">
        <v>55</v>
      </c>
      <c r="BZ22" s="2">
        <f>IF(BX16=0,0,BY16-BW16)</f>
        <v>18</v>
      </c>
      <c r="CA22" s="9"/>
      <c r="CE22" t="s">
        <v>55</v>
      </c>
      <c r="CF22" s="2">
        <f>IF(CD16=0,0,CE16-CC16)</f>
        <v>17</v>
      </c>
      <c r="CG22" s="9"/>
      <c r="CK22" t="s">
        <v>55</v>
      </c>
      <c r="CL22" s="2">
        <f>IF(CJ16=0,0,CK16-CI16)</f>
        <v>14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3.5</v>
      </c>
      <c r="D29" s="2"/>
      <c r="E29">
        <f>IF(D16&gt;0,1,0)</f>
        <v>1</v>
      </c>
      <c r="F29" s="2">
        <f t="shared" ref="F29:F43" si="45">E29</f>
        <v>1</v>
      </c>
      <c r="G29" s="20"/>
      <c r="I29" s="30">
        <v>1</v>
      </c>
      <c r="J29" s="2">
        <f>IFERROR(AVERAGE(J7,V7,AH7,AT7,BF7,BR7,BX7,CJ7),0)</f>
        <v>5.625</v>
      </c>
      <c r="K29">
        <f>IFERROR(MIN(J7,V7,AH7,AT7,BF7,BR7,BX7,CJ7),0)</f>
        <v>5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4</v>
      </c>
      <c r="D30" s="2">
        <f t="shared" ref="D30:D43" si="46">C30</f>
        <v>4</v>
      </c>
      <c r="E30">
        <f>IF(J16&gt;0,1,0)</f>
        <v>1</v>
      </c>
      <c r="F30" s="2">
        <f t="shared" si="45"/>
        <v>1</v>
      </c>
      <c r="G30" s="20"/>
      <c r="I30" s="30">
        <v>2</v>
      </c>
      <c r="J30" s="2">
        <f t="shared" ref="J30:J37" si="47">IFERROR(AVERAGE(J8,V8,AH8,AT8,BF8,BR8,BX8,CJ8),0)</f>
        <v>5.875</v>
      </c>
      <c r="K30">
        <f t="shared" ref="K30:K37" si="48">IFERROR(MIN(J8,V8,AH8,AT8,BF8,BR8,BX8,CJ8),0)</f>
        <v>4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5.5</v>
      </c>
      <c r="D31" s="2">
        <f t="shared" si="46"/>
        <v>5.5</v>
      </c>
      <c r="E31">
        <f>IF(P16&gt;0,1,0)</f>
        <v>1</v>
      </c>
      <c r="F31" s="2">
        <f t="shared" si="45"/>
        <v>1</v>
      </c>
      <c r="G31" s="20"/>
      <c r="I31" s="30">
        <v>3</v>
      </c>
      <c r="J31" s="2">
        <f t="shared" si="47"/>
        <v>4</v>
      </c>
      <c r="K31">
        <f t="shared" si="48"/>
        <v>3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3</v>
      </c>
      <c r="D32" s="2"/>
      <c r="E32">
        <f>IF(V16&gt;0,1,0)</f>
        <v>1</v>
      </c>
      <c r="G32" s="20"/>
      <c r="I32" s="30">
        <v>4</v>
      </c>
      <c r="J32" s="2">
        <f t="shared" si="47"/>
        <v>6.625</v>
      </c>
      <c r="K32">
        <f t="shared" si="48"/>
        <v>5</v>
      </c>
      <c r="L32" s="2">
        <f t="shared" si="49"/>
        <v>9</v>
      </c>
      <c r="M32" s="20"/>
    </row>
    <row r="33" spans="1:18" x14ac:dyDescent="0.2">
      <c r="A33" s="20"/>
      <c r="B33" t="s">
        <v>43</v>
      </c>
      <c r="C33" s="2">
        <f>AD20</f>
        <v>7</v>
      </c>
      <c r="D33" s="2">
        <f t="shared" si="46"/>
        <v>7</v>
      </c>
      <c r="E33">
        <f>IF(AB16&gt;0,1,0)</f>
        <v>1</v>
      </c>
      <c r="F33" s="2">
        <f t="shared" si="45"/>
        <v>1</v>
      </c>
      <c r="G33" s="20"/>
      <c r="I33" s="30">
        <v>5</v>
      </c>
      <c r="J33" s="2">
        <f t="shared" si="47"/>
        <v>6.875</v>
      </c>
      <c r="K33">
        <f t="shared" si="48"/>
        <v>6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6.5</v>
      </c>
      <c r="D34" s="2">
        <f t="shared" si="46"/>
        <v>6.5</v>
      </c>
      <c r="E34">
        <f>IF(AH16&gt;0,1,0)</f>
        <v>1</v>
      </c>
      <c r="F34" s="2">
        <f t="shared" si="45"/>
        <v>1</v>
      </c>
      <c r="G34" s="20"/>
      <c r="I34" s="30">
        <v>6</v>
      </c>
      <c r="J34" s="2">
        <f t="shared" si="47"/>
        <v>4.25</v>
      </c>
      <c r="K34">
        <f t="shared" si="48"/>
        <v>3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3.5</v>
      </c>
      <c r="D35" s="2">
        <f t="shared" si="46"/>
        <v>3.5</v>
      </c>
      <c r="E35">
        <f>IF(AN16&gt;0,1,0)</f>
        <v>1</v>
      </c>
      <c r="F35" s="2">
        <f t="shared" si="45"/>
        <v>1</v>
      </c>
      <c r="G35" s="20"/>
      <c r="I35" s="30">
        <v>7</v>
      </c>
      <c r="J35" s="2">
        <f t="shared" si="47"/>
        <v>6.125</v>
      </c>
      <c r="K35">
        <f t="shared" si="48"/>
        <v>5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4</v>
      </c>
      <c r="D36" s="2">
        <f t="shared" si="46"/>
        <v>4</v>
      </c>
      <c r="E36">
        <f>IF(AT16&gt;0,1,0)</f>
        <v>1</v>
      </c>
      <c r="F36" s="2">
        <f t="shared" si="45"/>
        <v>1</v>
      </c>
      <c r="G36" s="20"/>
      <c r="I36" s="30">
        <v>8</v>
      </c>
      <c r="J36" s="2">
        <f t="shared" si="47"/>
        <v>6.25</v>
      </c>
      <c r="K36">
        <f t="shared" si="48"/>
        <v>5</v>
      </c>
      <c r="L36" s="2">
        <f t="shared" si="49"/>
        <v>7</v>
      </c>
      <c r="M36" s="20"/>
    </row>
    <row r="37" spans="1:18" x14ac:dyDescent="0.2">
      <c r="A37" s="20"/>
      <c r="B37" t="s">
        <v>47</v>
      </c>
      <c r="C37" s="2">
        <f>BB20</f>
        <v>7.5</v>
      </c>
      <c r="D37" s="2">
        <f t="shared" si="46"/>
        <v>7.5</v>
      </c>
      <c r="E37">
        <f>IF(AZ16&gt;0,1,0)</f>
        <v>1</v>
      </c>
      <c r="F37" s="2">
        <f t="shared" si="45"/>
        <v>1</v>
      </c>
      <c r="G37" s="20"/>
      <c r="I37" s="30">
        <v>9</v>
      </c>
      <c r="J37" s="2">
        <f t="shared" si="47"/>
        <v>7.5</v>
      </c>
      <c r="K37">
        <f t="shared" si="48"/>
        <v>7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3</v>
      </c>
      <c r="D38" s="2"/>
      <c r="E38">
        <f>IF(BF16&gt;0,1,0)</f>
        <v>1</v>
      </c>
      <c r="F38" s="2">
        <f t="shared" si="45"/>
        <v>1</v>
      </c>
      <c r="G38" s="20"/>
      <c r="I38" s="33" t="s">
        <v>115</v>
      </c>
      <c r="J38" s="34">
        <f>SUM(J29:J37)</f>
        <v>53.125</v>
      </c>
      <c r="K38" s="34">
        <f t="shared" ref="K38:L38" si="50">SUM(K29:K37)</f>
        <v>43</v>
      </c>
      <c r="L38" s="34">
        <f t="shared" si="50"/>
        <v>64</v>
      </c>
      <c r="M38" s="20"/>
    </row>
    <row r="39" spans="1:18" x14ac:dyDescent="0.2">
      <c r="A39" s="20"/>
      <c r="B39" t="s">
        <v>49</v>
      </c>
      <c r="C39" s="2">
        <f>BN20</f>
        <v>3</v>
      </c>
      <c r="D39" s="2"/>
      <c r="E39">
        <f>IF(BL16&gt;0,1,0)</f>
        <v>1</v>
      </c>
      <c r="F39" s="2">
        <f t="shared" si="45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4</v>
      </c>
      <c r="D40" s="2">
        <f t="shared" si="46"/>
        <v>4</v>
      </c>
      <c r="E40">
        <f>IF(BR16&gt;0,1,0)</f>
        <v>1</v>
      </c>
      <c r="F40" s="2">
        <f t="shared" si="45"/>
        <v>1</v>
      </c>
      <c r="G40" s="20"/>
      <c r="I40" s="30">
        <v>10</v>
      </c>
      <c r="J40" s="2">
        <f>IFERROR(AVERAGE(D7,P7,AB7,AN7,AZ7,BL7,CD7),0)</f>
        <v>6.5714285714285712</v>
      </c>
      <c r="K40">
        <f>IFERROR(MIN(D7,P7,AB7,AN7,AZ7,BL7,CD7),0)</f>
        <v>5</v>
      </c>
      <c r="L40" s="2">
        <f>IFERROR(MAX(D7,P7,AB7,AN7,AZ7,BL7,CD7),0)</f>
        <v>8</v>
      </c>
      <c r="M40" s="20"/>
    </row>
    <row r="41" spans="1:18" x14ac:dyDescent="0.2">
      <c r="A41" s="20"/>
      <c r="B41" t="s">
        <v>51</v>
      </c>
      <c r="C41" s="2">
        <f>BZ20</f>
        <v>6.5</v>
      </c>
      <c r="D41" s="2">
        <f t="shared" si="46"/>
        <v>6.5</v>
      </c>
      <c r="E41">
        <f>IF(BX16&gt;0,1,0)</f>
        <v>1</v>
      </c>
      <c r="F41" s="2">
        <f t="shared" si="45"/>
        <v>1</v>
      </c>
      <c r="G41" s="20"/>
      <c r="I41" s="30">
        <v>11</v>
      </c>
      <c r="J41" s="2">
        <f t="shared" ref="J41:J48" si="51">IFERROR(AVERAGE(D8,P8,AB8,AN8,AZ8,BL8,CD8),0)</f>
        <v>6.1428571428571432</v>
      </c>
      <c r="K41">
        <f t="shared" ref="K41:K48" si="52">IFERROR(MIN(D8,P8,AB8,AN8,AZ8,BL8,CD8),0)</f>
        <v>5</v>
      </c>
      <c r="L41" s="2">
        <f t="shared" ref="L41:L48" si="53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3</v>
      </c>
      <c r="D42" s="2"/>
      <c r="E42">
        <f>IF(CD16&gt;0,1,0)</f>
        <v>1</v>
      </c>
      <c r="F42" s="2">
        <f t="shared" si="45"/>
        <v>1</v>
      </c>
      <c r="G42" s="20"/>
      <c r="I42" s="30">
        <v>12</v>
      </c>
      <c r="J42" s="2">
        <f t="shared" si="51"/>
        <v>6.1428571428571432</v>
      </c>
      <c r="K42">
        <f t="shared" si="52"/>
        <v>5</v>
      </c>
      <c r="L42" s="2">
        <f t="shared" si="53"/>
        <v>8</v>
      </c>
      <c r="M42" s="20"/>
    </row>
    <row r="43" spans="1:18" x14ac:dyDescent="0.2">
      <c r="A43" s="20"/>
      <c r="B43" t="s">
        <v>53</v>
      </c>
      <c r="C43" s="25">
        <f>CL20</f>
        <v>5.5</v>
      </c>
      <c r="D43" s="25">
        <f t="shared" si="46"/>
        <v>5.5</v>
      </c>
      <c r="E43" s="26">
        <f>IF(CJ16&gt;0,1,0)</f>
        <v>1</v>
      </c>
      <c r="F43" s="25">
        <f t="shared" si="45"/>
        <v>1</v>
      </c>
      <c r="G43" s="20"/>
      <c r="I43" s="30">
        <v>13</v>
      </c>
      <c r="J43" s="2">
        <f t="shared" si="51"/>
        <v>7.5714285714285712</v>
      </c>
      <c r="K43">
        <f t="shared" si="52"/>
        <v>6</v>
      </c>
      <c r="L43" s="2">
        <f t="shared" si="53"/>
        <v>10</v>
      </c>
      <c r="M43" s="20"/>
    </row>
    <row r="44" spans="1:18" x14ac:dyDescent="0.2">
      <c r="A44" s="20"/>
      <c r="B44" t="s">
        <v>37</v>
      </c>
      <c r="C44" s="2">
        <f>SUM(C29:C43)</f>
        <v>69.5</v>
      </c>
      <c r="D44" s="2">
        <f>SUM(D29:D43)</f>
        <v>54</v>
      </c>
      <c r="E44">
        <f>SUM(E29:E43)</f>
        <v>15</v>
      </c>
      <c r="F44" s="2">
        <f>SUM(F29:F43)</f>
        <v>14</v>
      </c>
      <c r="G44" s="20"/>
      <c r="I44" s="30">
        <v>14</v>
      </c>
      <c r="J44" s="2">
        <f t="shared" si="51"/>
        <v>4</v>
      </c>
      <c r="K44">
        <f t="shared" si="52"/>
        <v>3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6.1428571428571432</v>
      </c>
      <c r="K45">
        <f t="shared" si="52"/>
        <v>5</v>
      </c>
      <c r="L45" s="2">
        <f t="shared" si="53"/>
        <v>7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6</v>
      </c>
      <c r="K46">
        <f t="shared" si="52"/>
        <v>5</v>
      </c>
      <c r="L46" s="2">
        <f t="shared" si="53"/>
        <v>7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4.4285714285714288</v>
      </c>
      <c r="K47">
        <f t="shared" si="52"/>
        <v>4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6.7142857142857144</v>
      </c>
      <c r="K48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7</v>
      </c>
      <c r="G49" s="20"/>
      <c r="I49" s="33" t="s">
        <v>117</v>
      </c>
      <c r="J49" s="34">
        <f>SUM(J40:J48)</f>
        <v>53.714285714285722</v>
      </c>
      <c r="K49" s="34">
        <f t="shared" ref="K49:L49" si="56">SUM(K40:K48)</f>
        <v>44</v>
      </c>
      <c r="L49" s="34">
        <f t="shared" si="56"/>
        <v>65</v>
      </c>
      <c r="M49" s="20"/>
      <c r="R49" s="2"/>
    </row>
    <row r="50" spans="1:18" x14ac:dyDescent="0.2">
      <c r="A50" s="20"/>
      <c r="B50" t="s">
        <v>118</v>
      </c>
      <c r="C50">
        <f t="shared" si="55"/>
        <v>38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54</v>
      </c>
      <c r="G51" s="20"/>
      <c r="R51" s="2"/>
    </row>
    <row r="52" spans="1:18" x14ac:dyDescent="0.2">
      <c r="A52" s="20"/>
      <c r="B52" t="s">
        <v>12</v>
      </c>
      <c r="C52">
        <f t="shared" si="55"/>
        <v>36</v>
      </c>
      <c r="G52" s="20"/>
      <c r="R52" s="2"/>
    </row>
    <row r="53" spans="1:18" x14ac:dyDescent="0.2">
      <c r="A53" s="20"/>
      <c r="B53" t="s">
        <v>37</v>
      </c>
      <c r="C53" s="28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8</v>
      </c>
      <c r="E56" s="30" t="str">
        <f t="shared" ref="E56:E64" si="58">IF(D56&lt;&gt;0,IF((D56-C56)=-1,"Birdie",IF((D56-C56)=-2,"Eagle",IF((D56-C56)=0,"Par",IF((D56-C56)=1,"bogey",IF((D56-C56)=2,"Double bogey","Other"))))),"  ")</f>
        <v>Other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6</v>
      </c>
      <c r="E57" s="30" t="str">
        <f t="shared" si="58"/>
        <v>Double bogey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6</v>
      </c>
      <c r="E58" s="30" t="str">
        <f t="shared" si="58"/>
        <v>Double bogey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10</v>
      </c>
      <c r="E59" s="30" t="str">
        <f t="shared" si="58"/>
        <v>Other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5</v>
      </c>
      <c r="E60" s="30" t="str">
        <f t="shared" si="58"/>
        <v>Double bogey</v>
      </c>
      <c r="H60" t="s">
        <v>122</v>
      </c>
      <c r="I60">
        <f>COUNTIF(E56:E64,"bogey")</f>
        <v>1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6</v>
      </c>
      <c r="E61" s="30" t="str">
        <f t="shared" si="58"/>
        <v>Double bogey</v>
      </c>
      <c r="H61" t="s">
        <v>123</v>
      </c>
      <c r="I61">
        <f>COUNTIF(E56:E64,"Double bogey")</f>
        <v>6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6</v>
      </c>
      <c r="E62" s="30" t="str">
        <f t="shared" si="58"/>
        <v>Double bogey</v>
      </c>
      <c r="H62" t="s">
        <v>12</v>
      </c>
      <c r="I62">
        <f>COUNTIF(E56:E64,"Other")</f>
        <v>2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5</v>
      </c>
      <c r="E63" s="30" t="str">
        <f t="shared" si="58"/>
        <v>Double bogey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6</v>
      </c>
      <c r="E64" s="30" t="str">
        <f t="shared" si="58"/>
        <v>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6</v>
      </c>
      <c r="E67" s="30" t="str">
        <f t="shared" ref="E67:E75" si="60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6</v>
      </c>
      <c r="E68" s="30" t="str">
        <f t="shared" si="60"/>
        <v>Double bogey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4</v>
      </c>
      <c r="E69" s="30" t="str">
        <f t="shared" si="60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7</v>
      </c>
      <c r="E70" s="30" t="str">
        <f t="shared" si="60"/>
        <v>Other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7</v>
      </c>
      <c r="E71" s="30" t="str">
        <f t="shared" si="60"/>
        <v>Double bogey</v>
      </c>
      <c r="H71" t="s">
        <v>122</v>
      </c>
      <c r="I71">
        <f>COUNTIF(E67:E75,"bogey")</f>
        <v>3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4</v>
      </c>
      <c r="E72" s="30" t="str">
        <f t="shared" si="60"/>
        <v>bogey</v>
      </c>
      <c r="H72" t="s">
        <v>123</v>
      </c>
      <c r="I72">
        <f>COUNTIF(E67:E75,"Double bogey")</f>
        <v>3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7</v>
      </c>
      <c r="E73" s="30" t="str">
        <f t="shared" si="60"/>
        <v>Other</v>
      </c>
      <c r="H73" t="s">
        <v>12</v>
      </c>
      <c r="I73">
        <f>COUNTIF(E67:E75,"Other")</f>
        <v>3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5</v>
      </c>
      <c r="E74" s="30" t="str">
        <f t="shared" si="60"/>
        <v>bogey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8</v>
      </c>
      <c r="E75" s="30" t="str">
        <f t="shared" si="60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7</v>
      </c>
      <c r="E78" s="30" t="str">
        <f t="shared" ref="E78:E86" si="62">IF(D78&lt;&gt;0,IF((D78-C78)=-1,"Birdie",IF((D78-C78)=-2,"Eagle",IF((D78-C78)=0,"Par",IF((D78-C78)=1,"bogey",IF((D78-C78)=2,"Double bogey","Other"))))),"  ")</f>
        <v>Other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7</v>
      </c>
      <c r="E79" s="30" t="str">
        <f t="shared" si="62"/>
        <v>Other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5</v>
      </c>
      <c r="E80" s="30" t="str">
        <f t="shared" si="62"/>
        <v>bogey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6</v>
      </c>
      <c r="E81" s="30" t="str">
        <f t="shared" si="62"/>
        <v>bogey</v>
      </c>
      <c r="H81" t="s">
        <v>9</v>
      </c>
      <c r="I81">
        <f>COUNTIF(E78:E86,"Par")</f>
        <v>1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3</v>
      </c>
      <c r="E82" s="30" t="str">
        <f t="shared" si="62"/>
        <v>Par</v>
      </c>
      <c r="H82" t="s">
        <v>122</v>
      </c>
      <c r="I82">
        <f>COUNTIF(E78:E86,"bogey")</f>
        <v>3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6</v>
      </c>
      <c r="E83" s="30" t="str">
        <f t="shared" si="62"/>
        <v>Double bogey</v>
      </c>
      <c r="H83" t="s">
        <v>123</v>
      </c>
      <c r="I83">
        <f>COUNTIF(E78:E86,"Double bogey")</f>
        <v>3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6</v>
      </c>
      <c r="E84" s="30" t="str">
        <f t="shared" si="62"/>
        <v>Double bogey</v>
      </c>
      <c r="H84" t="s">
        <v>12</v>
      </c>
      <c r="I84">
        <f>COUNTIF(E78:E86,"Other")</f>
        <v>2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4</v>
      </c>
      <c r="E85" s="30" t="str">
        <f t="shared" si="62"/>
        <v>bogey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7</v>
      </c>
      <c r="E86" s="30" t="str">
        <f t="shared" si="62"/>
        <v>Double 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6</v>
      </c>
      <c r="E89" s="30" t="str">
        <f t="shared" ref="E89:E97" si="64">IF(D89&lt;&gt;0,IF((D89-C89)=-1,"Birdie",IF((D89-C89)=-2,"Eagle",IF((D89-C89)=0,"Par",IF((D89-C89)=1,"bogey",IF((D89-C89)=2,"Double bogey","Other"))))),"  ")</f>
        <v>Double bogey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6</v>
      </c>
      <c r="E90" s="30" t="str">
        <f t="shared" si="64"/>
        <v>Double bogey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4</v>
      </c>
      <c r="E91" s="30" t="str">
        <f t="shared" si="64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7</v>
      </c>
      <c r="E92" s="30" t="str">
        <f t="shared" si="64"/>
        <v>Other</v>
      </c>
      <c r="H92" t="s">
        <v>9</v>
      </c>
      <c r="I92">
        <f>COUNTIF(E89:E97,"Par")</f>
        <v>0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7</v>
      </c>
      <c r="E93" s="30" t="str">
        <f t="shared" si="64"/>
        <v>Double bogey</v>
      </c>
      <c r="H93" t="s">
        <v>122</v>
      </c>
      <c r="I93">
        <f>COUNTIF(E89:E97,"bogey")</f>
        <v>2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4</v>
      </c>
      <c r="E94" s="30" t="str">
        <f t="shared" si="64"/>
        <v>bogey</v>
      </c>
      <c r="H94" t="s">
        <v>123</v>
      </c>
      <c r="I94">
        <f>COUNTIF(E89:E97,"Double bogey")</f>
        <v>5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6</v>
      </c>
      <c r="E95" s="30" t="str">
        <f t="shared" si="64"/>
        <v>Double bogey</v>
      </c>
      <c r="H95" t="s">
        <v>12</v>
      </c>
      <c r="I95">
        <f>COUNTIF(E89:E97,"Other")</f>
        <v>2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7</v>
      </c>
      <c r="E96" s="30" t="str">
        <f t="shared" si="64"/>
        <v>Other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7</v>
      </c>
      <c r="E97" s="30" t="str">
        <f t="shared" si="64"/>
        <v>Double 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6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6</v>
      </c>
      <c r="E101" s="30" t="str">
        <f t="shared" si="66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8</v>
      </c>
      <c r="E102" s="30" t="str">
        <f t="shared" si="66"/>
        <v>Other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7</v>
      </c>
      <c r="E103" s="30" t="str">
        <f t="shared" si="66"/>
        <v>Double bogey</v>
      </c>
      <c r="H103" t="s">
        <v>9</v>
      </c>
      <c r="I103">
        <f>COUNTIF(E100:E108,"Par")</f>
        <v>0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4</v>
      </c>
      <c r="E104" s="30" t="str">
        <f t="shared" si="66"/>
        <v>bogey</v>
      </c>
      <c r="H104" t="s">
        <v>122</v>
      </c>
      <c r="I104">
        <f>COUNTIF(E100:E108,"bogey")</f>
        <v>4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5</v>
      </c>
      <c r="E105" s="30" t="str">
        <f t="shared" si="66"/>
        <v>bogey</v>
      </c>
      <c r="H105" t="s">
        <v>123</v>
      </c>
      <c r="I105">
        <f>COUNTIF(E100:E108,"Double bogey")</f>
        <v>4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5</v>
      </c>
      <c r="E106" s="30" t="str">
        <f t="shared" si="66"/>
        <v>bogey</v>
      </c>
      <c r="H106" t="s">
        <v>12</v>
      </c>
      <c r="I106">
        <f>COUNTIF(E100:E108,"Other")</f>
        <v>1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5</v>
      </c>
      <c r="E107" s="30" t="str">
        <f t="shared" si="66"/>
        <v>Double bogey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6</v>
      </c>
      <c r="E108" s="30" t="str">
        <f t="shared" si="66"/>
        <v>bogey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5</v>
      </c>
      <c r="E111" s="30" t="str">
        <f t="shared" ref="E111:E119" si="68">IF(D111&lt;&gt;0,IF((D111-C111)=-1,"Birdie",IF((D111-C111)=-2,"Eagle",IF((D111-C111)=0,"Par",IF((D111-C111)=1,"bogey",IF((D111-C111)=2,"Double bogey","Other"))))),"  ")</f>
        <v>bogey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6</v>
      </c>
      <c r="E112" s="30" t="str">
        <f t="shared" si="68"/>
        <v>Double 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3</v>
      </c>
      <c r="E113" s="30" t="str">
        <f t="shared" si="68"/>
        <v>Par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6</v>
      </c>
      <c r="E114" s="30" t="str">
        <f t="shared" si="68"/>
        <v>Double bogey</v>
      </c>
      <c r="H114" t="s">
        <v>9</v>
      </c>
      <c r="I114">
        <f>COUNTIF(E111:E119,"Par")</f>
        <v>1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6</v>
      </c>
      <c r="E115" s="30" t="str">
        <f t="shared" si="68"/>
        <v>bogey</v>
      </c>
      <c r="H115" t="s">
        <v>122</v>
      </c>
      <c r="I115">
        <f>COUNTIF(E111:E119,"bogey")</f>
        <v>3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4</v>
      </c>
      <c r="E116" s="30" t="str">
        <f t="shared" si="68"/>
        <v>bogey</v>
      </c>
      <c r="H116" t="s">
        <v>123</v>
      </c>
      <c r="I116">
        <f>COUNTIF(E111:E119,"Double bogey")</f>
        <v>2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7</v>
      </c>
      <c r="E117" s="30" t="str">
        <f t="shared" si="68"/>
        <v>Other</v>
      </c>
      <c r="H117" t="s">
        <v>12</v>
      </c>
      <c r="I117">
        <f>COUNTIF(E111:E119,"Other")</f>
        <v>3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7</v>
      </c>
      <c r="E118" s="30" t="str">
        <f t="shared" si="68"/>
        <v>Other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8</v>
      </c>
      <c r="E119" s="30" t="str">
        <f t="shared" si="68"/>
        <v>Other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6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Double bogey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7</v>
      </c>
      <c r="E123" s="30" t="str">
        <f t="shared" si="70"/>
        <v>Other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7</v>
      </c>
      <c r="E124" s="30" t="str">
        <f t="shared" si="70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7</v>
      </c>
      <c r="E125" s="30" t="str">
        <f t="shared" si="70"/>
        <v>Double bogey</v>
      </c>
      <c r="H125" t="s">
        <v>9</v>
      </c>
      <c r="I125">
        <f>COUNTIF(E122:E130,"Par")</f>
        <v>0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4</v>
      </c>
      <c r="E126" s="30" t="str">
        <f t="shared" si="70"/>
        <v>bogey</v>
      </c>
      <c r="H126" t="s">
        <v>122</v>
      </c>
      <c r="I126">
        <f>COUNTIF(E122:E130,"bogey")</f>
        <v>2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7</v>
      </c>
      <c r="E127" s="30" t="str">
        <f t="shared" si="70"/>
        <v>Other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7</v>
      </c>
      <c r="E128" s="30" t="str">
        <f t="shared" si="70"/>
        <v>Other</v>
      </c>
      <c r="H128" t="s">
        <v>12</v>
      </c>
      <c r="I128">
        <f>COUNTIF(E122:E130,"Other")</f>
        <v>4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4</v>
      </c>
      <c r="E129" s="30" t="str">
        <f t="shared" si="70"/>
        <v>bogey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7</v>
      </c>
      <c r="E130" s="30" t="str">
        <f t="shared" si="70"/>
        <v>Double 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6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Double bogey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6</v>
      </c>
      <c r="E134" s="30" t="str">
        <f t="shared" si="72"/>
        <v>Double 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5</v>
      </c>
      <c r="E135" s="30" t="str">
        <f t="shared" si="72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9</v>
      </c>
      <c r="E136" s="30" t="str">
        <f t="shared" si="72"/>
        <v>Other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7</v>
      </c>
      <c r="E137" s="30" t="str">
        <f t="shared" si="72"/>
        <v>Double bogey</v>
      </c>
      <c r="H137" t="s">
        <v>122</v>
      </c>
      <c r="I137">
        <f>COUNTIF(E133:E141,"bogey")</f>
        <v>2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4</v>
      </c>
      <c r="E138" s="30" t="str">
        <f t="shared" si="72"/>
        <v>bogey</v>
      </c>
      <c r="H138" t="s">
        <v>123</v>
      </c>
      <c r="I138">
        <f>COUNTIF(E133:E141,"Double bogey")</f>
        <v>6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6</v>
      </c>
      <c r="E139" s="30" t="str">
        <f t="shared" si="72"/>
        <v>Double bogey</v>
      </c>
      <c r="H139" t="s">
        <v>12</v>
      </c>
      <c r="I139">
        <f>COUNTIF(E133:E141,"Other")</f>
        <v>1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5</v>
      </c>
      <c r="E140" s="30" t="str">
        <f t="shared" si="72"/>
        <v>bogey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7</v>
      </c>
      <c r="E141" s="30" t="str">
        <f t="shared" si="72"/>
        <v>Double 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5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bogey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5</v>
      </c>
      <c r="E145" s="30" t="str">
        <f t="shared" si="74"/>
        <v>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5</v>
      </c>
      <c r="E146" s="30" t="str">
        <f t="shared" si="74"/>
        <v>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8</v>
      </c>
      <c r="E147" s="30" t="str">
        <f t="shared" si="74"/>
        <v>Other</v>
      </c>
      <c r="H147" t="s">
        <v>9</v>
      </c>
      <c r="I147">
        <f>COUNTIF(E144:E152,"Par")</f>
        <v>1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3</v>
      </c>
      <c r="E148" s="30" t="str">
        <f t="shared" si="74"/>
        <v>Par</v>
      </c>
      <c r="H148" t="s">
        <v>122</v>
      </c>
      <c r="I148">
        <f>COUNTIF(E144:E152,"bogey")</f>
        <v>5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6</v>
      </c>
      <c r="E149" s="30" t="str">
        <f t="shared" si="74"/>
        <v>Double bogey</v>
      </c>
      <c r="H149" t="s">
        <v>123</v>
      </c>
      <c r="I149">
        <f>COUNTIF(E144:E152,"Double bogey")</f>
        <v>2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5</v>
      </c>
      <c r="E150" s="30" t="str">
        <f t="shared" si="74"/>
        <v>bogey</v>
      </c>
      <c r="H150" t="s">
        <v>12</v>
      </c>
      <c r="I150">
        <f>COUNTIF(E144:E152,"Other")</f>
        <v>1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4</v>
      </c>
      <c r="E151" s="30" t="str">
        <f t="shared" si="74"/>
        <v>bogey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7</v>
      </c>
      <c r="E152" s="30" t="str">
        <f t="shared" si="74"/>
        <v>Double 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6</v>
      </c>
      <c r="E155" s="30" t="str">
        <f t="shared" ref="E155:E163" si="76">IF(D155&lt;&gt;0,IF((D155-C155)=-1,"Birdie",IF((D155-C155)=-2,"Eagle",IF((D155-C155)=0,"Par",IF((D155-C155)=1,"bogey",IF((D155-C155)=2,"Double bogey","Other"))))),"  ")</f>
        <v>Double bogey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7</v>
      </c>
      <c r="E156" s="30" t="str">
        <f t="shared" si="76"/>
        <v>Other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3</v>
      </c>
      <c r="E157" s="30" t="str">
        <f t="shared" si="76"/>
        <v>Par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6</v>
      </c>
      <c r="E158" s="30" t="str">
        <f t="shared" si="76"/>
        <v>Double bogey</v>
      </c>
      <c r="H158" t="s">
        <v>9</v>
      </c>
      <c r="I158">
        <f>COUNTIF(E155:E163,"Par")</f>
        <v>1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7</v>
      </c>
      <c r="E159" s="30" t="str">
        <f t="shared" si="76"/>
        <v>Double bogey</v>
      </c>
      <c r="H159" t="s">
        <v>122</v>
      </c>
      <c r="I159">
        <f>COUNTIF(E155:E163,"bogey")</f>
        <v>0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7</v>
      </c>
      <c r="E160" s="30" t="str">
        <f t="shared" si="76"/>
        <v>Other</v>
      </c>
      <c r="H160" t="s">
        <v>123</v>
      </c>
      <c r="I160">
        <f>COUNTIF(E155:E163,"Double bogey")</f>
        <v>4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6</v>
      </c>
      <c r="E161" s="30" t="str">
        <f t="shared" si="76"/>
        <v>Double bogey</v>
      </c>
      <c r="H161" t="s">
        <v>12</v>
      </c>
      <c r="I161">
        <f>COUNTIF(E155:E163,"Other")</f>
        <v>4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7</v>
      </c>
      <c r="E162" s="30" t="str">
        <f t="shared" si="76"/>
        <v>Other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8</v>
      </c>
      <c r="E163" s="30" t="str">
        <f t="shared" si="76"/>
        <v>Other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7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6</v>
      </c>
      <c r="E167" s="30" t="str">
        <f t="shared" si="78"/>
        <v>Double 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7</v>
      </c>
      <c r="E168" s="30" t="str">
        <f t="shared" si="78"/>
        <v>Other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7</v>
      </c>
      <c r="E169" s="30" t="str">
        <f t="shared" si="78"/>
        <v>Double bogey</v>
      </c>
      <c r="H169" t="s">
        <v>9</v>
      </c>
      <c r="I169">
        <f>COUNTIF(E166:E174,"Par")</f>
        <v>0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5</v>
      </c>
      <c r="E170" s="30" t="str">
        <f t="shared" si="78"/>
        <v>Double bogey</v>
      </c>
      <c r="H170" t="s">
        <v>122</v>
      </c>
      <c r="I170">
        <f>COUNTIF(E166:E174,"bogey")</f>
        <v>0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6</v>
      </c>
      <c r="E171" s="30" t="str">
        <f t="shared" si="78"/>
        <v>Double bogey</v>
      </c>
      <c r="H171" t="s">
        <v>123</v>
      </c>
      <c r="I171">
        <f>COUNTIF(E166:E174,"Double bogey")</f>
        <v>5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7</v>
      </c>
      <c r="E172" s="30" t="str">
        <f t="shared" si="78"/>
        <v>Other</v>
      </c>
      <c r="H172" t="s">
        <v>12</v>
      </c>
      <c r="I172">
        <f>COUNTIF(E166:E174,"Other")</f>
        <v>4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5</v>
      </c>
      <c r="E173" s="30" t="str">
        <f t="shared" si="78"/>
        <v>Double bogey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8</v>
      </c>
      <c r="E174" s="30" t="str">
        <f t="shared" si="78"/>
        <v>Other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6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Double bogey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5</v>
      </c>
      <c r="E178" s="30" t="str">
        <f t="shared" si="80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3</v>
      </c>
      <c r="E179" s="30" t="str">
        <f t="shared" si="80"/>
        <v>Par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6</v>
      </c>
      <c r="E180" s="30" t="str">
        <f t="shared" si="80"/>
        <v>Double bogey</v>
      </c>
      <c r="H180" t="s">
        <v>9</v>
      </c>
      <c r="I180">
        <f>COUNTIF(E177:E185,"Par")</f>
        <v>1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7</v>
      </c>
      <c r="E181" s="30" t="str">
        <f t="shared" si="80"/>
        <v>Double bogey</v>
      </c>
      <c r="H181" t="s">
        <v>122</v>
      </c>
      <c r="I181">
        <f>COUNTIF(E177:E185,"bogey")</f>
        <v>3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4</v>
      </c>
      <c r="E182" s="30" t="str">
        <f t="shared" si="80"/>
        <v>bogey</v>
      </c>
      <c r="H182" t="s">
        <v>123</v>
      </c>
      <c r="I182">
        <f>COUNTIF(E177:E185,"Double bogey")</f>
        <v>5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5</v>
      </c>
      <c r="E183" s="30" t="str">
        <f t="shared" si="80"/>
        <v>bogey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6</v>
      </c>
      <c r="E184" s="30" t="str">
        <f t="shared" si="80"/>
        <v>Double bogey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7</v>
      </c>
      <c r="E185" s="30" t="str">
        <f t="shared" si="80"/>
        <v>Double 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5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7</v>
      </c>
      <c r="E189" s="30" t="str">
        <f t="shared" si="82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6</v>
      </c>
      <c r="E190" s="30" t="str">
        <f t="shared" si="82"/>
        <v>Other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5</v>
      </c>
      <c r="E191" s="30" t="str">
        <f t="shared" si="82"/>
        <v>bogey</v>
      </c>
      <c r="H191" t="s">
        <v>9</v>
      </c>
      <c r="I191">
        <f>COUNTIF(E188:E196,"Par")</f>
        <v>0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7</v>
      </c>
      <c r="E192" s="30" t="str">
        <f t="shared" si="82"/>
        <v>Double bogey</v>
      </c>
      <c r="H192" t="s">
        <v>122</v>
      </c>
      <c r="I192">
        <f>COUNTIF(E188:E196,"bogey")</f>
        <v>4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4</v>
      </c>
      <c r="E193" s="30" t="str">
        <f t="shared" si="82"/>
        <v>bogey</v>
      </c>
      <c r="H193" t="s">
        <v>123</v>
      </c>
      <c r="I193">
        <f>COUNTIF(E188:E196,"Double bogey")</f>
        <v>1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5</v>
      </c>
      <c r="E194" s="30" t="str">
        <f t="shared" si="82"/>
        <v>bogey</v>
      </c>
      <c r="H194" t="s">
        <v>12</v>
      </c>
      <c r="I194">
        <f>COUNTIF(E188:E196,"Other")</f>
        <v>4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7</v>
      </c>
      <c r="E195" s="30" t="str">
        <f t="shared" si="82"/>
        <v>Other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8</v>
      </c>
      <c r="E196" s="30" t="str">
        <f t="shared" si="82"/>
        <v>Other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7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Other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6</v>
      </c>
      <c r="E200" s="30" t="str">
        <f t="shared" si="84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5</v>
      </c>
      <c r="E201" s="30" t="str">
        <f t="shared" si="84"/>
        <v>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8</v>
      </c>
      <c r="E202" s="30" t="str">
        <f t="shared" si="84"/>
        <v>Other</v>
      </c>
      <c r="H202" t="s">
        <v>9</v>
      </c>
      <c r="I202">
        <f>COUNTIF(E199:E207,"Par")</f>
        <v>0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4</v>
      </c>
      <c r="E203" s="30" t="str">
        <f t="shared" si="84"/>
        <v>bogey</v>
      </c>
      <c r="H203" t="s">
        <v>122</v>
      </c>
      <c r="I203">
        <f>COUNTIF(E199:E207,"bogey")</f>
        <v>4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7</v>
      </c>
      <c r="E204" s="30" t="str">
        <f t="shared" si="84"/>
        <v>Other</v>
      </c>
      <c r="H204" t="s">
        <v>123</v>
      </c>
      <c r="I204">
        <f>COUNTIF(E199:E207,"Double bogey")</f>
        <v>2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6</v>
      </c>
      <c r="E205" s="30" t="str">
        <f t="shared" si="84"/>
        <v>Double bogey</v>
      </c>
      <c r="H205" t="s">
        <v>12</v>
      </c>
      <c r="I205">
        <f>COUNTIF(E199:E207,"Other")</f>
        <v>3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4</v>
      </c>
      <c r="E206" s="30" t="str">
        <f t="shared" si="84"/>
        <v>bogey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6</v>
      </c>
      <c r="E207" s="30" t="str">
        <f t="shared" si="84"/>
        <v>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5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4</v>
      </c>
      <c r="E211" s="30" t="str">
        <f t="shared" si="86"/>
        <v>Par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4</v>
      </c>
      <c r="E212" s="30" t="str">
        <f t="shared" si="86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7</v>
      </c>
      <c r="E213" s="30" t="str">
        <f t="shared" si="86"/>
        <v>Other</v>
      </c>
      <c r="H213" t="s">
        <v>9</v>
      </c>
      <c r="I213">
        <f>COUNTIF(E210:E218,"Par")</f>
        <v>2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7</v>
      </c>
      <c r="E214" s="30" t="str">
        <f t="shared" si="86"/>
        <v>Double bogey</v>
      </c>
      <c r="H214" t="s">
        <v>122</v>
      </c>
      <c r="I214">
        <f>COUNTIF(E210:E218,"bogey")</f>
        <v>2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3</v>
      </c>
      <c r="E215" s="30" t="str">
        <f t="shared" si="86"/>
        <v>Par</v>
      </c>
      <c r="H215" t="s">
        <v>123</v>
      </c>
      <c r="I215">
        <f>COUNTIF(E210:E218,"Double bogey")</f>
        <v>3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7</v>
      </c>
      <c r="E216" s="30" t="str">
        <f t="shared" si="86"/>
        <v>Other</v>
      </c>
      <c r="H216" t="s">
        <v>12</v>
      </c>
      <c r="I216">
        <f>COUNTIF(E210:E218,"Other")</f>
        <v>2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6</v>
      </c>
      <c r="E217" s="30" t="str">
        <f t="shared" si="86"/>
        <v>Double 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7</v>
      </c>
      <c r="E218" s="30" t="str">
        <f t="shared" si="86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:CN218"/>
  <sheetViews>
    <sheetView topLeftCell="A9" workbookViewId="0">
      <pane xSplit="13" topLeftCell="BC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161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7</v>
      </c>
      <c r="E9" s="15">
        <f t="shared" si="1"/>
        <v>7</v>
      </c>
      <c r="F9" s="2">
        <v>0.5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7</v>
      </c>
      <c r="Q9" s="15">
        <f t="shared" si="5"/>
        <v>7</v>
      </c>
      <c r="R9" s="2">
        <v>0</v>
      </c>
      <c r="S9" s="9"/>
      <c r="T9" s="16">
        <f t="shared" si="33"/>
        <v>3</v>
      </c>
      <c r="U9" s="15">
        <f t="shared" si="6"/>
        <v>3</v>
      </c>
      <c r="V9" s="15">
        <v>3</v>
      </c>
      <c r="W9" s="15">
        <f t="shared" si="7"/>
        <v>3</v>
      </c>
      <c r="X9" s="2">
        <v>1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3</v>
      </c>
      <c r="AG9" s="15">
        <f t="shared" si="10"/>
        <v>3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12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5</v>
      </c>
      <c r="BA9" s="15">
        <f t="shared" si="17"/>
        <v>5</v>
      </c>
      <c r="BB9" s="2">
        <v>1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7</v>
      </c>
      <c r="W10" s="15">
        <f t="shared" si="7"/>
        <v>7</v>
      </c>
      <c r="X10" s="2">
        <v>0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0.5</v>
      </c>
      <c r="AK10" s="9"/>
      <c r="AL10" s="16">
        <f t="shared" si="36"/>
        <v>13</v>
      </c>
      <c r="AM10" s="15">
        <f t="shared" si="12"/>
        <v>5</v>
      </c>
      <c r="AN10" s="15">
        <v>9</v>
      </c>
      <c r="AO10" s="15">
        <f t="shared" si="13"/>
        <v>8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3</v>
      </c>
      <c r="E11" s="15">
        <f t="shared" si="1"/>
        <v>3</v>
      </c>
      <c r="F11" s="2">
        <v>1</v>
      </c>
      <c r="G11" s="9"/>
      <c r="H11" s="16">
        <f t="shared" si="31"/>
        <v>5</v>
      </c>
      <c r="I11" s="15">
        <f t="shared" si="2"/>
        <v>5</v>
      </c>
      <c r="J11" s="15">
        <v>7</v>
      </c>
      <c r="K11" s="15">
        <f t="shared" si="3"/>
        <v>7</v>
      </c>
      <c r="L11" s="2">
        <v>0.5</v>
      </c>
      <c r="M11" s="9"/>
      <c r="N11" s="16">
        <f t="shared" si="32"/>
        <v>14</v>
      </c>
      <c r="O11" s="15">
        <f t="shared" si="4"/>
        <v>3</v>
      </c>
      <c r="P11" s="15">
        <v>5</v>
      </c>
      <c r="Q11" s="15">
        <f t="shared" si="5"/>
        <v>5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14</v>
      </c>
      <c r="AA11" s="15">
        <f t="shared" si="8"/>
        <v>3</v>
      </c>
      <c r="AB11" s="15">
        <v>10</v>
      </c>
      <c r="AC11" s="15">
        <f t="shared" si="9"/>
        <v>6</v>
      </c>
      <c r="AD11" s="2">
        <v>0</v>
      </c>
      <c r="AE11" s="9"/>
      <c r="AF11" s="16">
        <f t="shared" si="35"/>
        <v>5</v>
      </c>
      <c r="AG11" s="15">
        <f t="shared" si="10"/>
        <v>5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14</v>
      </c>
      <c r="AM11" s="15">
        <f t="shared" si="12"/>
        <v>3</v>
      </c>
      <c r="AN11" s="15">
        <v>7</v>
      </c>
      <c r="AO11" s="15">
        <f t="shared" si="13"/>
        <v>6</v>
      </c>
      <c r="AP11" s="2">
        <v>0</v>
      </c>
      <c r="AQ11" s="9"/>
      <c r="AR11" s="16">
        <f t="shared" si="37"/>
        <v>5</v>
      </c>
      <c r="AS11" s="15">
        <f t="shared" si="14"/>
        <v>5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4</v>
      </c>
      <c r="P12" s="15">
        <v>7</v>
      </c>
      <c r="Q12" s="15">
        <f t="shared" si="5"/>
        <v>7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7</v>
      </c>
      <c r="W12" s="15">
        <f t="shared" si="7"/>
        <v>6</v>
      </c>
      <c r="X12" s="2">
        <v>0</v>
      </c>
      <c r="Y12" s="9"/>
      <c r="Z12" s="16">
        <f t="shared" si="34"/>
        <v>15</v>
      </c>
      <c r="AA12" s="15">
        <f t="shared" si="8"/>
        <v>4</v>
      </c>
      <c r="AB12" s="15">
        <v>4</v>
      </c>
      <c r="AC12" s="15">
        <f t="shared" si="9"/>
        <v>4</v>
      </c>
      <c r="AD12" s="2">
        <v>0</v>
      </c>
      <c r="AE12" s="9"/>
      <c r="AF12" s="16">
        <f t="shared" si="35"/>
        <v>6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15</v>
      </c>
      <c r="AM12" s="15">
        <f t="shared" si="12"/>
        <v>4</v>
      </c>
      <c r="AN12" s="15">
        <v>5</v>
      </c>
      <c r="AO12" s="15">
        <f t="shared" si="13"/>
        <v>5</v>
      </c>
      <c r="AP12" s="2">
        <v>1</v>
      </c>
      <c r="AQ12" s="9"/>
      <c r="AR12" s="16">
        <f t="shared" si="37"/>
        <v>6</v>
      </c>
      <c r="AS12" s="15">
        <f t="shared" si="14"/>
        <v>3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15</v>
      </c>
      <c r="AY12" s="15">
        <f t="shared" si="16"/>
        <v>4</v>
      </c>
      <c r="AZ12" s="15">
        <v>6</v>
      </c>
      <c r="BA12" s="15">
        <f t="shared" si="17"/>
        <v>6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6</v>
      </c>
      <c r="E13" s="15">
        <f t="shared" si="1"/>
        <v>6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16</v>
      </c>
      <c r="AA13" s="15">
        <f t="shared" si="8"/>
        <v>4</v>
      </c>
      <c r="AB13" s="15">
        <v>9</v>
      </c>
      <c r="AC13" s="15">
        <f t="shared" si="9"/>
        <v>7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6"/>
        <v>16</v>
      </c>
      <c r="AM13" s="15">
        <f t="shared" si="12"/>
        <v>4</v>
      </c>
      <c r="AN13" s="15">
        <v>5</v>
      </c>
      <c r="AO13" s="15">
        <f t="shared" si="13"/>
        <v>5</v>
      </c>
      <c r="AP13" s="2">
        <v>0.5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16</v>
      </c>
      <c r="AY13" s="15">
        <f t="shared" si="16"/>
        <v>4</v>
      </c>
      <c r="AZ13" s="15">
        <v>7</v>
      </c>
      <c r="BA13" s="15">
        <f t="shared" si="17"/>
        <v>7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6</v>
      </c>
      <c r="W14" s="15">
        <f t="shared" si="7"/>
        <v>6</v>
      </c>
      <c r="X14" s="2">
        <v>0.5</v>
      </c>
      <c r="Y14" s="9"/>
      <c r="Z14" s="16">
        <f t="shared" si="34"/>
        <v>17</v>
      </c>
      <c r="AA14" s="15">
        <f t="shared" si="8"/>
        <v>3</v>
      </c>
      <c r="AB14" s="15">
        <v>5</v>
      </c>
      <c r="AC14" s="15">
        <f t="shared" si="9"/>
        <v>5</v>
      </c>
      <c r="AD14" s="2">
        <v>1</v>
      </c>
      <c r="AE14" s="9"/>
      <c r="AF14" s="16">
        <f t="shared" si="35"/>
        <v>8</v>
      </c>
      <c r="AG14" s="15">
        <f t="shared" si="10"/>
        <v>4</v>
      </c>
      <c r="AH14" s="15">
        <v>6</v>
      </c>
      <c r="AI14" s="15">
        <f t="shared" si="11"/>
        <v>6</v>
      </c>
      <c r="AJ14" s="2">
        <v>1</v>
      </c>
      <c r="AK14" s="9"/>
      <c r="AL14" s="16">
        <f t="shared" si="36"/>
        <v>17</v>
      </c>
      <c r="AM14" s="15">
        <f t="shared" si="12"/>
        <v>3</v>
      </c>
      <c r="AN14" s="15">
        <v>5</v>
      </c>
      <c r="AO14" s="15">
        <f t="shared" si="13"/>
        <v>5</v>
      </c>
      <c r="AP14" s="2">
        <v>0</v>
      </c>
      <c r="AQ14" s="9"/>
      <c r="AR14" s="16">
        <f t="shared" si="37"/>
        <v>8</v>
      </c>
      <c r="AS14" s="15">
        <f t="shared" si="14"/>
        <v>4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0.5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5</v>
      </c>
      <c r="W15" s="15">
        <f t="shared" si="7"/>
        <v>5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10</v>
      </c>
      <c r="BA15" s="15">
        <f t="shared" si="17"/>
        <v>8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48</v>
      </c>
      <c r="E16" s="15">
        <f>SUM(E7:E15)</f>
        <v>48</v>
      </c>
      <c r="F16" s="2">
        <f>SUM(F7:F15)</f>
        <v>5.5</v>
      </c>
      <c r="G16" s="9"/>
      <c r="H16" s="10" t="s">
        <v>37</v>
      </c>
      <c r="I16" s="15">
        <f>SUM(I7:I15)</f>
        <v>36</v>
      </c>
      <c r="J16" s="15">
        <f>SUM(J7:J15)</f>
        <v>49</v>
      </c>
      <c r="K16" s="15">
        <f>SUM(K7:K15)</f>
        <v>49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52</v>
      </c>
      <c r="Q16" s="15">
        <f>SUM(Q7:Q15)</f>
        <v>52</v>
      </c>
      <c r="R16" s="2">
        <f>SUM(R7:R15)</f>
        <v>2.5</v>
      </c>
      <c r="S16" s="9"/>
      <c r="T16" s="10" t="s">
        <v>37</v>
      </c>
      <c r="U16" s="15">
        <f>SUM(U7:U15)</f>
        <v>36</v>
      </c>
      <c r="V16" s="15">
        <f>SUM(V7:V15)</f>
        <v>47</v>
      </c>
      <c r="W16" s="15">
        <f>SUM(W7:W15)</f>
        <v>46</v>
      </c>
      <c r="X16" s="2">
        <f>SUM(X7:X15)</f>
        <v>5.5</v>
      </c>
      <c r="Y16" s="9"/>
      <c r="Z16" s="10" t="s">
        <v>37</v>
      </c>
      <c r="AA16" s="15">
        <f>SUM(AA7:AA15)</f>
        <v>36</v>
      </c>
      <c r="AB16" s="15">
        <f>SUM(AB7:AB15)</f>
        <v>57</v>
      </c>
      <c r="AC16" s="15">
        <f>SUM(AC7:AC15)</f>
        <v>51</v>
      </c>
      <c r="AD16" s="2">
        <f>SUM(AD7:AD15)</f>
        <v>2.5</v>
      </c>
      <c r="AE16" s="9"/>
      <c r="AF16" s="10" t="s">
        <v>37</v>
      </c>
      <c r="AG16" s="15">
        <f>SUM(AG7:AG15)</f>
        <v>36</v>
      </c>
      <c r="AH16" s="15">
        <f>SUM(AH7:AH15)</f>
        <v>48</v>
      </c>
      <c r="AI16" s="15">
        <f>SUM(AI7:AI15)</f>
        <v>48</v>
      </c>
      <c r="AJ16" s="2">
        <f>SUM(AJ7:AJ15)</f>
        <v>4</v>
      </c>
      <c r="AK16" s="9"/>
      <c r="AL16" s="10" t="s">
        <v>37</v>
      </c>
      <c r="AM16" s="15">
        <f>SUM(AM7:AM15)</f>
        <v>36</v>
      </c>
      <c r="AN16" s="15">
        <f>SUM(AN7:AN15)</f>
        <v>53</v>
      </c>
      <c r="AO16" s="15">
        <f>SUM(AO7:AO15)</f>
        <v>51</v>
      </c>
      <c r="AP16" s="2">
        <f>SUM(AP7:AP15)</f>
        <v>3.5</v>
      </c>
      <c r="AQ16" s="9"/>
      <c r="AR16" s="10" t="s">
        <v>37</v>
      </c>
      <c r="AS16" s="15">
        <f>SUM(AS7:AS15)</f>
        <v>36</v>
      </c>
      <c r="AT16" s="15">
        <f>SUM(AT7:AT15)</f>
        <v>46</v>
      </c>
      <c r="AU16" s="15">
        <f>SUM(AU7:AU15)</f>
        <v>46</v>
      </c>
      <c r="AV16" s="2">
        <f>SUM(AV7:AV15)</f>
        <v>5</v>
      </c>
      <c r="AW16" s="9"/>
      <c r="AX16" s="10" t="s">
        <v>37</v>
      </c>
      <c r="AY16" s="15">
        <f>SUM(AY7:AY15)</f>
        <v>36</v>
      </c>
      <c r="AZ16" s="15">
        <f>SUM(AZ7:AZ15)</f>
        <v>53</v>
      </c>
      <c r="BA16" s="15">
        <f>SUM(BA7:BA15)</f>
        <v>51</v>
      </c>
      <c r="BB16" s="2">
        <f>SUM(BB7:BB15)</f>
        <v>5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R17" s="91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2">
        <v>0</v>
      </c>
      <c r="S18" s="9"/>
      <c r="W18" t="s">
        <v>110</v>
      </c>
      <c r="X18" s="2">
        <v>0</v>
      </c>
      <c r="Y18" s="9"/>
      <c r="AC18" t="s">
        <v>110</v>
      </c>
      <c r="AD18" s="2">
        <v>0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6.5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2.5</v>
      </c>
      <c r="S20" s="9"/>
      <c r="W20" t="s">
        <v>111</v>
      </c>
      <c r="X20" s="17">
        <f>SUM(X16:X19)</f>
        <v>5.5</v>
      </c>
      <c r="Y20" s="9"/>
      <c r="AC20" t="s">
        <v>111</v>
      </c>
      <c r="AD20" s="17">
        <f>SUM(AD16:AD19)</f>
        <v>2.5</v>
      </c>
      <c r="AE20" s="9"/>
      <c r="AI20" t="s">
        <v>111</v>
      </c>
      <c r="AJ20" s="17">
        <f>SUM(AJ16:AJ19)</f>
        <v>4</v>
      </c>
      <c r="AK20" s="9"/>
      <c r="AO20" t="s">
        <v>111</v>
      </c>
      <c r="AP20" s="17">
        <f>SUM(AP16:AP19)</f>
        <v>3.5</v>
      </c>
      <c r="AQ20" s="9"/>
      <c r="AU20" t="s">
        <v>111</v>
      </c>
      <c r="AV20" s="17">
        <f>SUM(AV16:AV19)</f>
        <v>6</v>
      </c>
      <c r="AW20" s="9"/>
      <c r="BA20" t="s">
        <v>111</v>
      </c>
      <c r="BB20" s="17">
        <f>SUM(BB16:BB19)</f>
        <v>5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12</v>
      </c>
      <c r="G22" s="9"/>
      <c r="K22" t="s">
        <v>55</v>
      </c>
      <c r="L22" s="2">
        <f>IF(J16=0,0,K16-I16)</f>
        <v>13</v>
      </c>
      <c r="M22" s="9"/>
      <c r="Q22" t="s">
        <v>55</v>
      </c>
      <c r="R22" s="36">
        <f>IF(P16=0,0,Q16-O16)</f>
        <v>16</v>
      </c>
      <c r="S22" s="9"/>
      <c r="W22" t="s">
        <v>55</v>
      </c>
      <c r="X22" s="2">
        <f>IF(V16=0,0,W16-U16)</f>
        <v>10</v>
      </c>
      <c r="Y22" s="9"/>
      <c r="AC22" t="s">
        <v>55</v>
      </c>
      <c r="AD22" s="2">
        <f>IF(AB16=0,0,AC16-AA16)</f>
        <v>15</v>
      </c>
      <c r="AE22" s="9"/>
      <c r="AI22" t="s">
        <v>55</v>
      </c>
      <c r="AJ22" s="2">
        <f>IF(AH16=0,0,AI16-AG16)</f>
        <v>12</v>
      </c>
      <c r="AK22" s="9"/>
      <c r="AO22" t="s">
        <v>55</v>
      </c>
      <c r="AP22" s="2">
        <f>IF(AN16=0,0,AO16-AM16)</f>
        <v>15</v>
      </c>
      <c r="AQ22" s="9"/>
      <c r="AU22" t="s">
        <v>55</v>
      </c>
      <c r="AV22" s="2">
        <f>IF(AT16=0,0,AU16-AS16)</f>
        <v>10</v>
      </c>
      <c r="AW22" s="9"/>
      <c r="BA22" t="s">
        <v>55</v>
      </c>
      <c r="BB22" s="2">
        <f>IF(AZ16=0,0,BA16-AY16)</f>
        <v>15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6.5</v>
      </c>
      <c r="D29" s="2">
        <f t="shared" ref="D29:D43" si="45">C29</f>
        <v>6.5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4.75</v>
      </c>
      <c r="K29">
        <f>IFERROR(MIN(J7,V7,AH7,AT7,BF7,BR7,BX7,CJ7),0)</f>
        <v>4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6</v>
      </c>
      <c r="D30" s="2">
        <f t="shared" si="45"/>
        <v>6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5.25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6</v>
      </c>
      <c r="M30" s="20"/>
    </row>
    <row r="31" spans="1:91" x14ac:dyDescent="0.2">
      <c r="A31" s="20"/>
      <c r="B31" t="s">
        <v>41</v>
      </c>
      <c r="C31" s="2">
        <f>R20</f>
        <v>2.5</v>
      </c>
      <c r="D31" s="2">
        <f t="shared" si="45"/>
        <v>2.5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3.75</v>
      </c>
      <c r="K31">
        <f t="shared" si="48"/>
        <v>3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5.5</v>
      </c>
      <c r="D32" s="2">
        <f t="shared" si="45"/>
        <v>5.5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6.25</v>
      </c>
      <c r="K32">
        <f t="shared" si="48"/>
        <v>5</v>
      </c>
      <c r="L32" s="2">
        <f t="shared" si="49"/>
        <v>7</v>
      </c>
      <c r="M32" s="20"/>
    </row>
    <row r="33" spans="1:18" x14ac:dyDescent="0.2">
      <c r="A33" s="20"/>
      <c r="B33" t="s">
        <v>43</v>
      </c>
      <c r="C33" s="2">
        <f>AD20</f>
        <v>2.5</v>
      </c>
      <c r="D33" s="2">
        <f t="shared" si="45"/>
        <v>2.5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5.75</v>
      </c>
      <c r="K33">
        <f t="shared" si="48"/>
        <v>5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4</v>
      </c>
      <c r="D34" s="2">
        <f t="shared" si="45"/>
        <v>4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5.25</v>
      </c>
      <c r="K34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3.5</v>
      </c>
      <c r="D35" s="2">
        <f t="shared" si="45"/>
        <v>3.5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4.75</v>
      </c>
      <c r="K35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6</v>
      </c>
      <c r="D36" s="2">
        <f t="shared" si="45"/>
        <v>6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5.25</v>
      </c>
      <c r="K36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5</v>
      </c>
      <c r="D37" s="2">
        <f t="shared" si="45"/>
        <v>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6.5</v>
      </c>
      <c r="K37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47.5</v>
      </c>
      <c r="K38" s="34">
        <f t="shared" ref="K38:L38" si="50">SUM(K29:K37)</f>
        <v>39</v>
      </c>
      <c r="L38" s="34">
        <f t="shared" si="50"/>
        <v>56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5</v>
      </c>
      <c r="K40">
        <f>IFERROR(MIN(D7,P7,AB7,AN7,AZ7,BL7,CD7),0)</f>
        <v>5</v>
      </c>
      <c r="L40" s="2">
        <f>IFERROR(MAX(D7,P7,AB7,AN7,AZ7,BL7,CD7),0)</f>
        <v>5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5.4</v>
      </c>
      <c r="K41">
        <f t="shared" ref="K41:K48" si="52">IFERROR(MIN(D8,P8,AB8,AN8,AZ8,BL8,CD8),0)</f>
        <v>5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6.4</v>
      </c>
      <c r="K42">
        <f t="shared" si="52"/>
        <v>5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6.6</v>
      </c>
      <c r="K43">
        <f t="shared" si="52"/>
        <v>6</v>
      </c>
      <c r="L43" s="2">
        <f t="shared" si="53"/>
        <v>9</v>
      </c>
      <c r="M43" s="20"/>
    </row>
    <row r="44" spans="1:18" x14ac:dyDescent="0.2">
      <c r="A44" s="20"/>
      <c r="B44" t="s">
        <v>37</v>
      </c>
      <c r="C44" s="2">
        <f>SUM(C29:C43)</f>
        <v>41.5</v>
      </c>
      <c r="D44" s="2">
        <f>SUM(D29:D43)</f>
        <v>41.5</v>
      </c>
      <c r="E44">
        <f>SUM(E29:E43)</f>
        <v>9</v>
      </c>
      <c r="F44" s="2">
        <f>SUM(F29:F43)</f>
        <v>9</v>
      </c>
      <c r="G44" s="20"/>
      <c r="I44" s="30">
        <v>14</v>
      </c>
      <c r="J44" s="2">
        <f t="shared" si="51"/>
        <v>5.8</v>
      </c>
      <c r="K44">
        <f t="shared" si="52"/>
        <v>3</v>
      </c>
      <c r="L44" s="2">
        <f t="shared" si="53"/>
        <v>10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5.4</v>
      </c>
      <c r="K45">
        <f t="shared" si="52"/>
        <v>4</v>
      </c>
      <c r="L45" s="2">
        <f t="shared" si="53"/>
        <v>7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6.6</v>
      </c>
      <c r="K46">
        <f t="shared" si="52"/>
        <v>5</v>
      </c>
      <c r="L46" s="2">
        <f t="shared" si="53"/>
        <v>9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4.8</v>
      </c>
      <c r="K47">
        <f t="shared" si="52"/>
        <v>4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6.6</v>
      </c>
      <c r="K48">
        <f t="shared" si="52"/>
        <v>5</v>
      </c>
      <c r="L48" s="2">
        <f t="shared" si="53"/>
        <v>10</v>
      </c>
      <c r="M48" s="20"/>
      <c r="R48" s="2"/>
    </row>
    <row r="49" spans="1:18" x14ac:dyDescent="0.2">
      <c r="A49" s="20"/>
      <c r="B49" t="s">
        <v>29</v>
      </c>
      <c r="C49">
        <f t="shared" si="54"/>
        <v>12</v>
      </c>
      <c r="G49" s="20"/>
      <c r="I49" s="33" t="s">
        <v>117</v>
      </c>
      <c r="J49" s="34">
        <f>SUM(J40:J48)</f>
        <v>52.6</v>
      </c>
      <c r="K49" s="34">
        <f t="shared" ref="K49:L49" si="55">SUM(K40:K48)</f>
        <v>42</v>
      </c>
      <c r="L49" s="34">
        <f t="shared" si="55"/>
        <v>68</v>
      </c>
      <c r="M49" s="20"/>
      <c r="R49" s="2"/>
    </row>
    <row r="50" spans="1:18" x14ac:dyDescent="0.2">
      <c r="A50" s="20"/>
      <c r="B50" t="s">
        <v>118</v>
      </c>
      <c r="C50">
        <f t="shared" si="54"/>
        <v>33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23</v>
      </c>
      <c r="G51" s="20"/>
      <c r="R51" s="2"/>
    </row>
    <row r="52" spans="1:18" x14ac:dyDescent="0.2">
      <c r="A52" s="20"/>
      <c r="B52" t="s">
        <v>12</v>
      </c>
      <c r="C52">
        <f t="shared" si="54"/>
        <v>13</v>
      </c>
      <c r="G52" s="20"/>
      <c r="R52" s="2"/>
    </row>
    <row r="53" spans="1:18" x14ac:dyDescent="0.2">
      <c r="A53" s="20"/>
      <c r="B53" t="s">
        <v>37</v>
      </c>
      <c r="C53" s="28">
        <f>SUM(C47:C52)</f>
        <v>81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5</v>
      </c>
      <c r="E56" s="30" t="str">
        <f t="shared" ref="E56:E64" si="57">IF(D56&lt;&gt;0,IF((D56-C56)=-1,"Birdie",IF((D56-C56)=-2,"Eagle",IF((D56-C56)=0,"Par",IF((D56-C56)=1,"bogey",IF((D56-C56)=2,"Double bogey","Other"))))),"  ")</f>
        <v>bogey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5</v>
      </c>
      <c r="E57" s="30" t="str">
        <f t="shared" si="57"/>
        <v>bogey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7</v>
      </c>
      <c r="E58" s="30" t="str">
        <f t="shared" si="57"/>
        <v>Other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6</v>
      </c>
      <c r="E59" s="30" t="str">
        <f t="shared" si="57"/>
        <v>bogey</v>
      </c>
      <c r="H59" t="s">
        <v>9</v>
      </c>
      <c r="I59">
        <f>COUNTIF(E56:E64,"Par")</f>
        <v>1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3</v>
      </c>
      <c r="E60" s="30" t="str">
        <f t="shared" si="57"/>
        <v>Par</v>
      </c>
      <c r="H60" t="s">
        <v>122</v>
      </c>
      <c r="I60">
        <f>COUNTIF(E56:E64,"bogey")</f>
        <v>5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5</v>
      </c>
      <c r="E61" s="30" t="str">
        <f t="shared" si="57"/>
        <v>bogey</v>
      </c>
      <c r="H61" t="s">
        <v>123</v>
      </c>
      <c r="I61">
        <f>COUNTIF(E56:E64,"Double bogey")</f>
        <v>2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6</v>
      </c>
      <c r="E62" s="30" t="str">
        <f t="shared" si="57"/>
        <v>Double bogey</v>
      </c>
      <c r="H62" t="s">
        <v>12</v>
      </c>
      <c r="I62">
        <f>COUNTIF(E56:E64,"Other")</f>
        <v>1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5</v>
      </c>
      <c r="E63" s="30" t="str">
        <f t="shared" si="57"/>
        <v>Double bogey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6</v>
      </c>
      <c r="E64" s="30" t="str">
        <f t="shared" si="57"/>
        <v>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6</v>
      </c>
      <c r="E67" s="30" t="str">
        <f t="shared" ref="E67:E75" si="59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5</v>
      </c>
      <c r="E68" s="30" t="str">
        <f t="shared" si="59"/>
        <v>bogey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4</v>
      </c>
      <c r="E69" s="30" t="str">
        <f t="shared" si="59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6</v>
      </c>
      <c r="E70" s="30" t="str">
        <f t="shared" si="59"/>
        <v>Double bogey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7</v>
      </c>
      <c r="E71" s="30" t="str">
        <f t="shared" si="59"/>
        <v>Double bogey</v>
      </c>
      <c r="H71" t="s">
        <v>122</v>
      </c>
      <c r="I71">
        <f>COUNTIF(E67:E75,"bogey")</f>
        <v>5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4</v>
      </c>
      <c r="E72" s="30" t="str">
        <f t="shared" si="59"/>
        <v>bogey</v>
      </c>
      <c r="H72" t="s">
        <v>123</v>
      </c>
      <c r="I72">
        <f>COUNTIF(E67:E75,"Double bogey")</f>
        <v>4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5</v>
      </c>
      <c r="E73" s="30" t="str">
        <f t="shared" si="59"/>
        <v>bogey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5</v>
      </c>
      <c r="E74" s="30" t="str">
        <f t="shared" si="59"/>
        <v>bogey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7</v>
      </c>
      <c r="E75" s="30" t="str">
        <f t="shared" si="59"/>
        <v>Double 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5</v>
      </c>
      <c r="E78" s="30" t="str">
        <f t="shared" ref="E78:E86" si="61">IF(D78&lt;&gt;0,IF((D78-C78)=-1,"Birdie",IF((D78-C78)=-2,"Eagle",IF((D78-C78)=0,"Par",IF((D78-C78)=1,"bogey",IF((D78-C78)=2,"Double bogey","Other"))))),"  ")</f>
        <v>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5</v>
      </c>
      <c r="E79" s="30" t="str">
        <f t="shared" si="61"/>
        <v>bogey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7</v>
      </c>
      <c r="E80" s="30" t="str">
        <f t="shared" si="61"/>
        <v>Other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6</v>
      </c>
      <c r="E81" s="30" t="str">
        <f t="shared" si="61"/>
        <v>bogey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5</v>
      </c>
      <c r="E82" s="30" t="str">
        <f t="shared" si="61"/>
        <v>Double bogey</v>
      </c>
      <c r="H82" t="s">
        <v>122</v>
      </c>
      <c r="I82">
        <f>COUNTIF(E78:E86,"bogey")</f>
        <v>4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7</v>
      </c>
      <c r="E83" s="30" t="str">
        <f t="shared" si="61"/>
        <v>Other</v>
      </c>
      <c r="H83" t="s">
        <v>123</v>
      </c>
      <c r="I83">
        <f>COUNTIF(E78:E86,"Double bogey")</f>
        <v>3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6</v>
      </c>
      <c r="E84" s="30" t="str">
        <f t="shared" si="61"/>
        <v>Double bogey</v>
      </c>
      <c r="H84" t="s">
        <v>12</v>
      </c>
      <c r="I84">
        <f>COUNTIF(E78:E86,"Other")</f>
        <v>2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5</v>
      </c>
      <c r="E85" s="30" t="str">
        <f t="shared" si="61"/>
        <v>Double bogey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6</v>
      </c>
      <c r="E86" s="30" t="str">
        <f t="shared" si="61"/>
        <v>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4</v>
      </c>
      <c r="E89" s="30" t="str">
        <f t="shared" ref="E89:E97" si="63">IF(D89&lt;&gt;0,IF((D89-C89)=-1,"Birdie",IF((D89-C89)=-2,"Eagle",IF((D89-C89)=0,"Par",IF((D89-C89)=1,"bogey",IF((D89-C89)=2,"Double bogey","Other"))))),"  ")</f>
        <v>Par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5</v>
      </c>
      <c r="E90" s="30" t="str">
        <f t="shared" si="63"/>
        <v>bogey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3</v>
      </c>
      <c r="E91" s="30" t="str">
        <f t="shared" si="63"/>
        <v>Par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7</v>
      </c>
      <c r="E92" s="30" t="str">
        <f t="shared" si="63"/>
        <v>Other</v>
      </c>
      <c r="H92" t="s">
        <v>9</v>
      </c>
      <c r="I92">
        <f>COUNTIF(E89:E97,"Par")</f>
        <v>4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6</v>
      </c>
      <c r="E93" s="30" t="str">
        <f t="shared" si="63"/>
        <v>bogey</v>
      </c>
      <c r="H93" t="s">
        <v>122</v>
      </c>
      <c r="I93">
        <f>COUNTIF(E89:E97,"bogey")</f>
        <v>2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7</v>
      </c>
      <c r="E94" s="30" t="str">
        <f t="shared" si="63"/>
        <v>Other</v>
      </c>
      <c r="H94" t="s">
        <v>123</v>
      </c>
      <c r="I94">
        <f>COUNTIF(E89:E97,"Double bogey")</f>
        <v>1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4</v>
      </c>
      <c r="E95" s="30" t="str">
        <f t="shared" si="63"/>
        <v>Par</v>
      </c>
      <c r="H95" t="s">
        <v>12</v>
      </c>
      <c r="I95">
        <f>COUNTIF(E89:E97,"Other")</f>
        <v>2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6</v>
      </c>
      <c r="E96" s="30" t="str">
        <f t="shared" si="63"/>
        <v>Double bogey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5</v>
      </c>
      <c r="E97" s="30" t="str">
        <f t="shared" si="63"/>
        <v>Par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5</v>
      </c>
      <c r="E100" s="30" t="str">
        <f t="shared" ref="E100:E108" si="65">IF(D100&lt;&gt;0,IF((D100-C100)=-1,"Birdie",IF((D100-C100)=-2,"Eagle",IF((D100-C100)=0,"Par",IF((D100-C100)=1,"bogey",IF((D100-C100)=2,"Double bogey","Other"))))),"  ")</f>
        <v>bogey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6</v>
      </c>
      <c r="E101" s="30" t="str">
        <f t="shared" si="65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6</v>
      </c>
      <c r="E102" s="30" t="str">
        <f t="shared" si="65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6</v>
      </c>
      <c r="E103" s="30" t="str">
        <f t="shared" si="65"/>
        <v>bogey</v>
      </c>
      <c r="H103" t="s">
        <v>9</v>
      </c>
      <c r="I103">
        <f>COUNTIF(E100:E108,"Par")</f>
        <v>1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10</v>
      </c>
      <c r="E104" s="30" t="str">
        <f t="shared" si="65"/>
        <v>Other</v>
      </c>
      <c r="H104" t="s">
        <v>122</v>
      </c>
      <c r="I104">
        <f>COUNTIF(E100:E108,"bogey")</f>
        <v>3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4</v>
      </c>
      <c r="E105" s="30" t="str">
        <f t="shared" si="65"/>
        <v>Par</v>
      </c>
      <c r="H105" t="s">
        <v>123</v>
      </c>
      <c r="I105">
        <f>COUNTIF(E100:E108,"Double bogey")</f>
        <v>3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9</v>
      </c>
      <c r="E106" s="30" t="str">
        <f t="shared" si="65"/>
        <v>Other</v>
      </c>
      <c r="H106" t="s">
        <v>12</v>
      </c>
      <c r="I106">
        <f>COUNTIF(E100:E108,"Other")</f>
        <v>2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5</v>
      </c>
      <c r="E107" s="30" t="str">
        <f t="shared" si="65"/>
        <v>Double bogey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6</v>
      </c>
      <c r="E108" s="30" t="str">
        <f t="shared" si="65"/>
        <v>bogey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4</v>
      </c>
      <c r="E111" s="30" t="str">
        <f t="shared" ref="E111:E119" si="67">IF(D111&lt;&gt;0,IF((D111-C111)=-1,"Birdie",IF((D111-C111)=-2,"Eagle",IF((D111-C111)=0,"Par",IF((D111-C111)=1,"bogey",IF((D111-C111)=2,"Double bogey","Other"))))),"  ")</f>
        <v>Par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6</v>
      </c>
      <c r="E112" s="30" t="str">
        <f t="shared" si="67"/>
        <v>Double 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4</v>
      </c>
      <c r="E113" s="30" t="str">
        <f t="shared" si="67"/>
        <v>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5</v>
      </c>
      <c r="E114" s="30" t="str">
        <f t="shared" si="67"/>
        <v>bogey</v>
      </c>
      <c r="H114" t="s">
        <v>9</v>
      </c>
      <c r="I114">
        <f>COUNTIF(E111:E119,"Par")</f>
        <v>2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5</v>
      </c>
      <c r="E115" s="30" t="str">
        <f t="shared" si="67"/>
        <v>Par</v>
      </c>
      <c r="H115" t="s">
        <v>122</v>
      </c>
      <c r="I115">
        <f>COUNTIF(E111:E119,"bogey")</f>
        <v>2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5</v>
      </c>
      <c r="E116" s="30" t="str">
        <f t="shared" si="67"/>
        <v>Double bogey</v>
      </c>
      <c r="H116" t="s">
        <v>123</v>
      </c>
      <c r="I116">
        <f>COUNTIF(E111:E119,"Double bogey")</f>
        <v>5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6</v>
      </c>
      <c r="E117" s="30" t="str">
        <f t="shared" si="67"/>
        <v>Double bogey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6</v>
      </c>
      <c r="E118" s="30" t="str">
        <f t="shared" si="67"/>
        <v>Double bogey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7</v>
      </c>
      <c r="E119" s="30" t="str">
        <f t="shared" si="67"/>
        <v>Double 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5</v>
      </c>
      <c r="E122" s="30" t="str">
        <f t="shared" ref="E122:E130" si="69">IF(D122&lt;&gt;0,IF((D122-C122)=-1,"Birdie",IF((D122-C122)=-2,"Eagle",IF((D122-C122)=0,"Par",IF((D122-C122)=1,"bogey",IF((D122-C122)=2,"Double bogey","Other"))))),"  ")</f>
        <v>bogey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5</v>
      </c>
      <c r="E123" s="30" t="str">
        <f t="shared" si="69"/>
        <v>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7</v>
      </c>
      <c r="E124" s="30" t="str">
        <f t="shared" si="69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9</v>
      </c>
      <c r="E125" s="30" t="str">
        <f t="shared" si="69"/>
        <v>Other</v>
      </c>
      <c r="H125" t="s">
        <v>9</v>
      </c>
      <c r="I125">
        <f>COUNTIF(E122:E130,"Par")</f>
        <v>1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7</v>
      </c>
      <c r="E126" s="30" t="str">
        <f t="shared" si="69"/>
        <v>Other</v>
      </c>
      <c r="H126" t="s">
        <v>122</v>
      </c>
      <c r="I126">
        <f>COUNTIF(E122:E130,"bogey")</f>
        <v>4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5</v>
      </c>
      <c r="E127" s="30" t="str">
        <f t="shared" si="69"/>
        <v>bogey</v>
      </c>
      <c r="H127" t="s">
        <v>123</v>
      </c>
      <c r="I127">
        <f>COUNTIF(E122:E130,"Double bogey")</f>
        <v>1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5</v>
      </c>
      <c r="E128" s="30" t="str">
        <f t="shared" si="69"/>
        <v>bogey</v>
      </c>
      <c r="H128" t="s">
        <v>12</v>
      </c>
      <c r="I128">
        <f>COUNTIF(E122:E130,"Other")</f>
        <v>3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5</v>
      </c>
      <c r="E129" s="30" t="str">
        <f t="shared" si="69"/>
        <v>Double bogey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5</v>
      </c>
      <c r="E130" s="30" t="str">
        <f t="shared" si="69"/>
        <v>Par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5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bogey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5</v>
      </c>
      <c r="E134" s="30" t="str">
        <f t="shared" si="71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4</v>
      </c>
      <c r="E135" s="30" t="str">
        <f t="shared" si="71"/>
        <v>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7</v>
      </c>
      <c r="E136" s="30" t="str">
        <f t="shared" si="71"/>
        <v>Other</v>
      </c>
      <c r="H136" t="s">
        <v>9</v>
      </c>
      <c r="I136">
        <f>COUNTIF(E133:E141,"Par")</f>
        <v>3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5</v>
      </c>
      <c r="E137" s="30" t="str">
        <f t="shared" si="71"/>
        <v>Par</v>
      </c>
      <c r="H137" t="s">
        <v>122</v>
      </c>
      <c r="I137">
        <f>COUNTIF(E133:E141,"bogey")</f>
        <v>3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5</v>
      </c>
      <c r="E138" s="30" t="str">
        <f t="shared" si="71"/>
        <v>Double bogey</v>
      </c>
      <c r="H138" t="s">
        <v>123</v>
      </c>
      <c r="I138">
        <f>COUNTIF(E133:E141,"Double bogey")</f>
        <v>2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4</v>
      </c>
      <c r="E139" s="30" t="str">
        <f t="shared" si="71"/>
        <v>Par</v>
      </c>
      <c r="H139" t="s">
        <v>12</v>
      </c>
      <c r="I139">
        <f>COUNTIF(E133:E141,"Other")</f>
        <v>1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4</v>
      </c>
      <c r="E140" s="30" t="str">
        <f t="shared" si="71"/>
        <v>Par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7</v>
      </c>
      <c r="E141" s="30" t="str">
        <f t="shared" si="71"/>
        <v>Double 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5</v>
      </c>
      <c r="E144" s="30" t="str">
        <f t="shared" ref="E144:E152" si="73">IF(D144&lt;&gt;0,IF((D144-C144)=-1,"Birdie",IF((D144-C144)=-2,"Eagle",IF((D144-C144)=0,"Par",IF((D144-C144)=1,"bogey",IF((D144-C144)=2,"Double bogey","Other"))))),"  ")</f>
        <v>bogey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6</v>
      </c>
      <c r="E145" s="30" t="str">
        <f t="shared" si="73"/>
        <v>Double 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5</v>
      </c>
      <c r="E146" s="30" t="str">
        <f t="shared" si="73"/>
        <v>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6</v>
      </c>
      <c r="E147" s="30" t="str">
        <f t="shared" si="73"/>
        <v>bogey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4</v>
      </c>
      <c r="E148" s="30" t="str">
        <f t="shared" si="73"/>
        <v>bogey</v>
      </c>
      <c r="H148" t="s">
        <v>122</v>
      </c>
      <c r="I148">
        <f>COUNTIF(E144:E152,"bogey")</f>
        <v>5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6</v>
      </c>
      <c r="E149" s="30" t="str">
        <f t="shared" si="73"/>
        <v>Double bogey</v>
      </c>
      <c r="H149" t="s">
        <v>123</v>
      </c>
      <c r="I149">
        <f>COUNTIF(E144:E152,"Double bogey")</f>
        <v>2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7</v>
      </c>
      <c r="E150" s="30" t="str">
        <f t="shared" si="73"/>
        <v>Other</v>
      </c>
      <c r="H150" t="s">
        <v>12</v>
      </c>
      <c r="I150">
        <f>COUNTIF(E144:E152,"Other")</f>
        <v>2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4</v>
      </c>
      <c r="E151" s="30" t="str">
        <f t="shared" si="73"/>
        <v>bogey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10</v>
      </c>
      <c r="E152" s="30" t="str">
        <f t="shared" si="73"/>
        <v>Other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CN218"/>
  <sheetViews>
    <sheetView topLeftCell="A11" workbookViewId="0">
      <pane xSplit="13" topLeftCell="CF1" activePane="topRight" state="frozen"/>
      <selection pane="topRight" activeCell="CL12" sqref="CL12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160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7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4</v>
      </c>
      <c r="BG7" s="15">
        <f t="shared" ref="BG7:BG15" si="19">IF((BF7-BE7)&gt;3,BE7+3,BF7)</f>
        <v>4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7</v>
      </c>
      <c r="AO8" s="15">
        <f t="shared" si="13"/>
        <v>7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3</v>
      </c>
      <c r="J9" s="15">
        <v>3</v>
      </c>
      <c r="K9" s="15">
        <f t="shared" si="3"/>
        <v>3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0.5</v>
      </c>
      <c r="S9" s="9"/>
      <c r="T9" s="16">
        <f t="shared" si="33"/>
        <v>3</v>
      </c>
      <c r="U9" s="15">
        <f t="shared" si="6"/>
        <v>3</v>
      </c>
      <c r="V9" s="15">
        <v>4</v>
      </c>
      <c r="W9" s="15">
        <f t="shared" si="7"/>
        <v>4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3</v>
      </c>
      <c r="AG9" s="15">
        <f t="shared" si="10"/>
        <v>3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12</v>
      </c>
      <c r="AM9" s="15">
        <f t="shared" si="12"/>
        <v>4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5</v>
      </c>
      <c r="BA9" s="15">
        <f t="shared" si="17"/>
        <v>5</v>
      </c>
      <c r="BB9" s="2">
        <v>0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3</v>
      </c>
      <c r="BQ9" s="15">
        <f t="shared" si="22"/>
        <v>3</v>
      </c>
      <c r="BR9" s="15">
        <v>3</v>
      </c>
      <c r="BS9" s="15">
        <f t="shared" si="23"/>
        <v>3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0.5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5</v>
      </c>
      <c r="W10" s="15">
        <f t="shared" si="7"/>
        <v>5</v>
      </c>
      <c r="X10" s="2">
        <v>0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1</v>
      </c>
      <c r="AK10" s="9"/>
      <c r="AL10" s="16">
        <f t="shared" si="36"/>
        <v>13</v>
      </c>
      <c r="AM10" s="15">
        <f t="shared" si="12"/>
        <v>5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>
        <v>8</v>
      </c>
      <c r="CE10" s="15">
        <f t="shared" si="27"/>
        <v>8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3</v>
      </c>
      <c r="E11" s="15">
        <f t="shared" si="1"/>
        <v>3</v>
      </c>
      <c r="F11" s="2">
        <v>1</v>
      </c>
      <c r="G11" s="9"/>
      <c r="H11" s="16">
        <f t="shared" si="31"/>
        <v>5</v>
      </c>
      <c r="I11" s="15">
        <f t="shared" si="2"/>
        <v>5</v>
      </c>
      <c r="J11" s="15">
        <v>5</v>
      </c>
      <c r="K11" s="15">
        <f t="shared" si="3"/>
        <v>5</v>
      </c>
      <c r="L11" s="2">
        <v>1</v>
      </c>
      <c r="M11" s="9"/>
      <c r="N11" s="16">
        <f t="shared" si="32"/>
        <v>14</v>
      </c>
      <c r="O11" s="15">
        <f t="shared" si="4"/>
        <v>3</v>
      </c>
      <c r="P11" s="15">
        <v>3</v>
      </c>
      <c r="Q11" s="15">
        <f t="shared" si="5"/>
        <v>3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6</v>
      </c>
      <c r="W11" s="15">
        <f t="shared" si="7"/>
        <v>6</v>
      </c>
      <c r="X11" s="2">
        <v>0.5</v>
      </c>
      <c r="Y11" s="9"/>
      <c r="Z11" s="16">
        <f t="shared" si="34"/>
        <v>14</v>
      </c>
      <c r="AA11" s="15">
        <f t="shared" si="8"/>
        <v>3</v>
      </c>
      <c r="AB11" s="15">
        <v>6</v>
      </c>
      <c r="AC11" s="15">
        <f t="shared" si="9"/>
        <v>6</v>
      </c>
      <c r="AD11" s="2">
        <v>0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14</v>
      </c>
      <c r="AM11" s="15">
        <f t="shared" si="12"/>
        <v>3</v>
      </c>
      <c r="AN11" s="15">
        <v>5</v>
      </c>
      <c r="AO11" s="15">
        <f t="shared" si="13"/>
        <v>5</v>
      </c>
      <c r="AP11" s="2">
        <v>0</v>
      </c>
      <c r="AQ11" s="9"/>
      <c r="AR11" s="16">
        <f t="shared" si="37"/>
        <v>5</v>
      </c>
      <c r="AS11" s="15">
        <f t="shared" si="14"/>
        <v>5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6</v>
      </c>
      <c r="BG11" s="15">
        <f t="shared" si="19"/>
        <v>6</v>
      </c>
      <c r="BH11" s="2">
        <v>0.5</v>
      </c>
      <c r="BI11" s="9"/>
      <c r="BJ11" s="16">
        <f t="shared" si="40"/>
        <v>14</v>
      </c>
      <c r="BK11" s="15">
        <f t="shared" si="20"/>
        <v>3</v>
      </c>
      <c r="BL11" s="15">
        <v>3</v>
      </c>
      <c r="BM11" s="15">
        <f t="shared" si="21"/>
        <v>3</v>
      </c>
      <c r="BN11" s="2">
        <v>1</v>
      </c>
      <c r="BO11" s="9"/>
      <c r="BP11" s="16">
        <f t="shared" si="41"/>
        <v>5</v>
      </c>
      <c r="BQ11" s="15">
        <f t="shared" si="22"/>
        <v>5</v>
      </c>
      <c r="BR11" s="15">
        <v>6</v>
      </c>
      <c r="BS11" s="15">
        <f t="shared" si="23"/>
        <v>6</v>
      </c>
      <c r="BT11" s="2">
        <v>0.5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5</v>
      </c>
      <c r="CK11" s="15">
        <f t="shared" si="29"/>
        <v>5</v>
      </c>
      <c r="CL11" s="2">
        <v>0.5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15</v>
      </c>
      <c r="AA12" s="15">
        <f t="shared" si="8"/>
        <v>4</v>
      </c>
      <c r="AB12" s="15">
        <v>6</v>
      </c>
      <c r="AC12" s="15">
        <f t="shared" si="9"/>
        <v>6</v>
      </c>
      <c r="AD12" s="2">
        <v>1</v>
      </c>
      <c r="AE12" s="9"/>
      <c r="AF12" s="16">
        <f t="shared" si="35"/>
        <v>6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15</v>
      </c>
      <c r="AM12" s="15">
        <f t="shared" si="12"/>
        <v>4</v>
      </c>
      <c r="AN12" s="15">
        <v>6</v>
      </c>
      <c r="AO12" s="15">
        <f t="shared" si="13"/>
        <v>6</v>
      </c>
      <c r="AP12" s="2">
        <v>0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4</v>
      </c>
      <c r="AZ12" s="15">
        <v>7</v>
      </c>
      <c r="BA12" s="15">
        <f t="shared" si="17"/>
        <v>7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</v>
      </c>
      <c r="BI12" s="9"/>
      <c r="BJ12" s="16">
        <f t="shared" si="40"/>
        <v>15</v>
      </c>
      <c r="BK12" s="15">
        <f t="shared" si="20"/>
        <v>4</v>
      </c>
      <c r="BL12" s="15">
        <v>5</v>
      </c>
      <c r="BM12" s="15">
        <f t="shared" si="21"/>
        <v>5</v>
      </c>
      <c r="BN12" s="2">
        <v>1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1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16</v>
      </c>
      <c r="AA13" s="15">
        <f t="shared" si="8"/>
        <v>4</v>
      </c>
      <c r="AB13" s="15">
        <v>4</v>
      </c>
      <c r="AC13" s="15">
        <f t="shared" si="9"/>
        <v>4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</v>
      </c>
      <c r="AK13" s="9"/>
      <c r="AL13" s="16">
        <f t="shared" si="36"/>
        <v>16</v>
      </c>
      <c r="AM13" s="15">
        <f t="shared" si="12"/>
        <v>4</v>
      </c>
      <c r="AN13" s="15">
        <v>6</v>
      </c>
      <c r="AO13" s="15">
        <f t="shared" si="13"/>
        <v>6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16</v>
      </c>
      <c r="AY13" s="15">
        <f t="shared" si="16"/>
        <v>4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>
        <v>4</v>
      </c>
      <c r="CE13" s="15">
        <f t="shared" si="27"/>
        <v>4</v>
      </c>
      <c r="CF13" s="2">
        <v>0.5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4</v>
      </c>
      <c r="E14" s="15">
        <f t="shared" si="1"/>
        <v>4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6</v>
      </c>
      <c r="Q14" s="15">
        <f t="shared" si="5"/>
        <v>6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5</v>
      </c>
      <c r="W14" s="15">
        <f t="shared" si="7"/>
        <v>5</v>
      </c>
      <c r="X14" s="2">
        <v>0.5</v>
      </c>
      <c r="Y14" s="9"/>
      <c r="Z14" s="16">
        <f t="shared" si="34"/>
        <v>17</v>
      </c>
      <c r="AA14" s="15">
        <f t="shared" si="8"/>
        <v>3</v>
      </c>
      <c r="AB14" s="15">
        <v>3</v>
      </c>
      <c r="AC14" s="15">
        <f t="shared" si="9"/>
        <v>3</v>
      </c>
      <c r="AD14" s="2">
        <v>1</v>
      </c>
      <c r="AE14" s="9"/>
      <c r="AF14" s="16">
        <f t="shared" si="35"/>
        <v>8</v>
      </c>
      <c r="AG14" s="15">
        <f t="shared" si="10"/>
        <v>4</v>
      </c>
      <c r="AH14" s="15">
        <v>5</v>
      </c>
      <c r="AI14" s="15">
        <f t="shared" si="11"/>
        <v>5</v>
      </c>
      <c r="AJ14" s="2">
        <v>1</v>
      </c>
      <c r="AK14" s="9"/>
      <c r="AL14" s="16">
        <f t="shared" si="36"/>
        <v>17</v>
      </c>
      <c r="AM14" s="15">
        <f t="shared" si="12"/>
        <v>3</v>
      </c>
      <c r="AN14" s="15">
        <v>4</v>
      </c>
      <c r="AO14" s="15">
        <f t="shared" si="13"/>
        <v>4</v>
      </c>
      <c r="AP14" s="2">
        <v>1</v>
      </c>
      <c r="AQ14" s="9"/>
      <c r="AR14" s="16">
        <f t="shared" si="37"/>
        <v>8</v>
      </c>
      <c r="AS14" s="15">
        <f t="shared" si="14"/>
        <v>4</v>
      </c>
      <c r="AT14" s="15">
        <v>5</v>
      </c>
      <c r="AU14" s="15">
        <f t="shared" si="15"/>
        <v>5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46</v>
      </c>
      <c r="E16" s="15">
        <f>SUM(E7:E15)</f>
        <v>46</v>
      </c>
      <c r="F16" s="2">
        <f>SUM(F7:F15)</f>
        <v>5</v>
      </c>
      <c r="G16" s="9"/>
      <c r="H16" s="10" t="s">
        <v>37</v>
      </c>
      <c r="I16" s="15">
        <f>SUM(I7:I15)</f>
        <v>36</v>
      </c>
      <c r="J16" s="15">
        <f>SUM(J7:J15)</f>
        <v>48</v>
      </c>
      <c r="K16" s="15">
        <f>SUM(K7:K15)</f>
        <v>48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52</v>
      </c>
      <c r="Q16" s="15">
        <f>SUM(Q7:Q15)</f>
        <v>52</v>
      </c>
      <c r="R16" s="2">
        <f>SUM(R7:R15)</f>
        <v>5.5</v>
      </c>
      <c r="S16" s="9"/>
      <c r="T16" s="10" t="s">
        <v>37</v>
      </c>
      <c r="U16" s="15">
        <f>SUM(U7:U15)</f>
        <v>36</v>
      </c>
      <c r="V16" s="15">
        <f>SUM(V7:V15)</f>
        <v>49</v>
      </c>
      <c r="W16" s="15">
        <f>SUM(W7:W15)</f>
        <v>49</v>
      </c>
      <c r="X16" s="2">
        <f>SUM(X7:X15)</f>
        <v>4</v>
      </c>
      <c r="Y16" s="9"/>
      <c r="Z16" s="10" t="s">
        <v>37</v>
      </c>
      <c r="AA16" s="15">
        <f>SUM(AA7:AA15)</f>
        <v>36</v>
      </c>
      <c r="AB16" s="15">
        <f>SUM(AB7:AB15)</f>
        <v>46</v>
      </c>
      <c r="AC16" s="15">
        <f>SUM(AC7:AC15)</f>
        <v>46</v>
      </c>
      <c r="AD16" s="2">
        <f>SUM(AD7:AD15)</f>
        <v>5.5</v>
      </c>
      <c r="AE16" s="9"/>
      <c r="AF16" s="10" t="s">
        <v>37</v>
      </c>
      <c r="AG16" s="15">
        <f>SUM(AG7:AG15)</f>
        <v>36</v>
      </c>
      <c r="AH16" s="15">
        <f>SUM(AH7:AH15)</f>
        <v>49</v>
      </c>
      <c r="AI16" s="15">
        <f>SUM(AI7:AI15)</f>
        <v>49</v>
      </c>
      <c r="AJ16" s="2">
        <f>SUM(AJ7:AJ15)</f>
        <v>4.5</v>
      </c>
      <c r="AK16" s="9"/>
      <c r="AL16" s="10" t="s">
        <v>37</v>
      </c>
      <c r="AM16" s="15">
        <f>SUM(AM7:AM15)</f>
        <v>36</v>
      </c>
      <c r="AN16" s="15">
        <f>SUM(AN7:AN15)</f>
        <v>50</v>
      </c>
      <c r="AO16" s="15">
        <f>SUM(AO7:AO15)</f>
        <v>50</v>
      </c>
      <c r="AP16" s="2">
        <f>SUM(AP7:AP15)</f>
        <v>4</v>
      </c>
      <c r="AQ16" s="9"/>
      <c r="AR16" s="10" t="s">
        <v>37</v>
      </c>
      <c r="AS16" s="15">
        <f>SUM(AS7:AS15)</f>
        <v>36</v>
      </c>
      <c r="AT16" s="15">
        <v>47</v>
      </c>
      <c r="AU16" s="15">
        <f>SUM(AU7:AU15)</f>
        <v>47</v>
      </c>
      <c r="AV16" s="2">
        <f>SUM(AV7:AV15)</f>
        <v>5</v>
      </c>
      <c r="AW16" s="9"/>
      <c r="AX16" s="10" t="s">
        <v>37</v>
      </c>
      <c r="AY16" s="15">
        <f>SUM(AY7:AY15)</f>
        <v>36</v>
      </c>
      <c r="AZ16" s="15">
        <f>SUM(AZ7:AZ15)</f>
        <v>48</v>
      </c>
      <c r="BA16" s="15">
        <f>SUM(BA7:BA15)</f>
        <v>48</v>
      </c>
      <c r="BB16" s="2">
        <f>SUM(BB7:BB15)</f>
        <v>3.5</v>
      </c>
      <c r="BC16" s="9"/>
      <c r="BD16" s="10" t="s">
        <v>37</v>
      </c>
      <c r="BE16" s="15">
        <f>SUM(BE7:BE15)</f>
        <v>36</v>
      </c>
      <c r="BF16" s="15">
        <f>SUM(BF7:BF15)</f>
        <v>44</v>
      </c>
      <c r="BG16" s="15">
        <f>SUM(BG7:BG15)</f>
        <v>44</v>
      </c>
      <c r="BH16" s="2">
        <f>SUM(BH7:BH15)</f>
        <v>5</v>
      </c>
      <c r="BI16" s="9"/>
      <c r="BJ16" s="10" t="s">
        <v>37</v>
      </c>
      <c r="BK16" s="15">
        <f>SUM(BK7:BK15)</f>
        <v>36</v>
      </c>
      <c r="BL16" s="15">
        <f>SUM(BL7:BL15)</f>
        <v>44</v>
      </c>
      <c r="BM16" s="15">
        <f>SUM(BM7:BM15)</f>
        <v>44</v>
      </c>
      <c r="BN16" s="2">
        <f>SUM(BN7:BN15)</f>
        <v>7</v>
      </c>
      <c r="BO16" s="9"/>
      <c r="BP16" s="10" t="s">
        <v>37</v>
      </c>
      <c r="BQ16" s="15">
        <f>SUM(BQ7:BQ15)</f>
        <v>36</v>
      </c>
      <c r="BR16" s="15">
        <f>SUM(BR7:BR15)</f>
        <v>43</v>
      </c>
      <c r="BS16" s="15">
        <f>SUM(BS7:BS15)</f>
        <v>43</v>
      </c>
      <c r="BT16" s="2">
        <f>SUM(BT7:BT15)</f>
        <v>6.5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46</v>
      </c>
      <c r="CE16" s="15">
        <f>SUM(CE7:CE15)</f>
        <v>46</v>
      </c>
      <c r="CF16" s="2">
        <f>SUM(CF7:CF15)</f>
        <v>5</v>
      </c>
      <c r="CG16" s="9"/>
      <c r="CH16" s="10" t="s">
        <v>37</v>
      </c>
      <c r="CI16" s="15">
        <f>SUM(CI7:CI15)</f>
        <v>36</v>
      </c>
      <c r="CJ16" s="15">
        <f>SUM(CJ7:CJ15)</f>
        <v>45</v>
      </c>
      <c r="CK16" s="15">
        <f>SUM(CK7:CK15)</f>
        <v>45</v>
      </c>
      <c r="CL16" s="2">
        <f>SUM(CL7:CL15)</f>
        <v>3.5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35">
        <v>1</v>
      </c>
      <c r="S18" s="9"/>
      <c r="W18" t="s">
        <v>110</v>
      </c>
      <c r="X18" s="2">
        <v>0</v>
      </c>
      <c r="Y18" s="9"/>
      <c r="AC18" t="s">
        <v>110</v>
      </c>
      <c r="AD18" s="2">
        <v>1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V18" s="2">
        <v>1</v>
      </c>
      <c r="AW18" s="9"/>
      <c r="BA18" t="s">
        <v>110</v>
      </c>
      <c r="BB18" s="2">
        <v>0.5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1</v>
      </c>
      <c r="BU18" s="9"/>
      <c r="BY18" t="s">
        <v>110</v>
      </c>
      <c r="CA18" s="9"/>
      <c r="CE18" t="s">
        <v>110</v>
      </c>
      <c r="CF18" s="2">
        <v>0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6.5</v>
      </c>
      <c r="S20" s="9"/>
      <c r="W20" t="s">
        <v>111</v>
      </c>
      <c r="X20" s="17">
        <f>SUM(X16:X19)</f>
        <v>4</v>
      </c>
      <c r="Y20" s="9"/>
      <c r="AC20" t="s">
        <v>111</v>
      </c>
      <c r="AD20" s="17">
        <f>SUM(AD16:AD19)</f>
        <v>6.5</v>
      </c>
      <c r="AE20" s="9"/>
      <c r="AI20" t="s">
        <v>111</v>
      </c>
      <c r="AJ20" s="17">
        <f>SUM(AJ16:AJ19)</f>
        <v>4.5</v>
      </c>
      <c r="AK20" s="9"/>
      <c r="AO20" t="s">
        <v>111</v>
      </c>
      <c r="AP20" s="17">
        <f>SUM(AP16:AP19)</f>
        <v>4</v>
      </c>
      <c r="AQ20" s="9"/>
      <c r="AU20" t="s">
        <v>111</v>
      </c>
      <c r="AV20" s="17">
        <f>SUM(AV16:AV19)</f>
        <v>6</v>
      </c>
      <c r="AW20" s="9"/>
      <c r="BA20" t="s">
        <v>111</v>
      </c>
      <c r="BB20" s="17">
        <f>SUM(BB16:BB19)</f>
        <v>4</v>
      </c>
      <c r="BC20" s="9"/>
      <c r="BG20" t="s">
        <v>111</v>
      </c>
      <c r="BH20" s="17">
        <f>SUM(BH16:BH19)</f>
        <v>6</v>
      </c>
      <c r="BI20" s="9"/>
      <c r="BM20" t="s">
        <v>111</v>
      </c>
      <c r="BN20" s="17">
        <f>SUM(BN16:BN19)</f>
        <v>8</v>
      </c>
      <c r="BO20" s="9"/>
      <c r="BS20" t="s">
        <v>111</v>
      </c>
      <c r="BT20" s="17">
        <f>SUM(BT16:BT19)</f>
        <v>7.5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5</v>
      </c>
      <c r="CG20" s="9"/>
      <c r="CK20" t="s">
        <v>111</v>
      </c>
      <c r="CL20" s="17">
        <f>SUM(CL16:CL19)</f>
        <v>3.5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10</v>
      </c>
      <c r="G22" s="9"/>
      <c r="K22" t="s">
        <v>55</v>
      </c>
      <c r="L22" s="2">
        <f>IF(J16=0,0,K16-I16)</f>
        <v>12</v>
      </c>
      <c r="M22" s="9"/>
      <c r="Q22" t="s">
        <v>55</v>
      </c>
      <c r="R22" s="36">
        <f>IF(P16=0,0,Q16-O16)</f>
        <v>16</v>
      </c>
      <c r="S22" s="9"/>
      <c r="W22" t="s">
        <v>55</v>
      </c>
      <c r="X22" s="2">
        <f>IF(V16=0,0,W16-U16)</f>
        <v>13</v>
      </c>
      <c r="Y22" s="9"/>
      <c r="AC22" t="s">
        <v>55</v>
      </c>
      <c r="AD22" s="2">
        <f>IF(AB16=0,0,AC16-AA16)</f>
        <v>10</v>
      </c>
      <c r="AE22" s="9"/>
      <c r="AI22" t="s">
        <v>55</v>
      </c>
      <c r="AJ22" s="2">
        <f>IF(AH16=0,0,AI16-AG16)</f>
        <v>13</v>
      </c>
      <c r="AK22" s="9"/>
      <c r="AO22" t="s">
        <v>55</v>
      </c>
      <c r="AP22" s="2">
        <f>IF(AN16=0,0,AO16-AM16)</f>
        <v>14</v>
      </c>
      <c r="AQ22" s="9"/>
      <c r="AU22" t="s">
        <v>55</v>
      </c>
      <c r="AV22" s="2">
        <f>IF(AT16=0,0,AU16-AS16)</f>
        <v>11</v>
      </c>
      <c r="AW22" s="9"/>
      <c r="BA22" t="s">
        <v>55</v>
      </c>
      <c r="BB22" s="2">
        <f>IF(AZ16=0,0,BA16-AY16)</f>
        <v>12</v>
      </c>
      <c r="BC22" s="9"/>
      <c r="BG22" t="s">
        <v>55</v>
      </c>
      <c r="BH22" s="2">
        <f>IF(BF16=0,0,BG16-BE16)</f>
        <v>8</v>
      </c>
      <c r="BI22" s="9"/>
      <c r="BM22" t="s">
        <v>55</v>
      </c>
      <c r="BN22" s="2">
        <f>IF(BL16=0,0,BM16-BK16)</f>
        <v>8</v>
      </c>
      <c r="BO22" s="9"/>
      <c r="BS22" t="s">
        <v>55</v>
      </c>
      <c r="BT22" s="2">
        <f>IF(BR16=0,0,BS16-BQ16)</f>
        <v>7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10</v>
      </c>
      <c r="CG22" s="9"/>
      <c r="CK22" t="s">
        <v>55</v>
      </c>
      <c r="CL22" s="2">
        <f>IF(CJ16=0,0,CK16-CI16)</f>
        <v>9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6</v>
      </c>
      <c r="D29" s="2">
        <f t="shared" ref="D29:D42" si="45">C29</f>
        <v>6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5.7142857142857144</v>
      </c>
      <c r="K29">
        <f>IFERROR(MIN(J7,V7,AH7,AT7,BF7,BR7,BX7,CJ7),0)</f>
        <v>4</v>
      </c>
      <c r="L29" s="2">
        <f>IFERROR(MAX(J7,V7,AH7,AT7,BF7,BR7,BX7,CJ7),0)</f>
        <v>7</v>
      </c>
      <c r="M29" s="20"/>
    </row>
    <row r="30" spans="1:91" x14ac:dyDescent="0.2">
      <c r="A30" s="20"/>
      <c r="B30" t="s">
        <v>40</v>
      </c>
      <c r="C30" s="2">
        <f>L20</f>
        <v>6</v>
      </c>
      <c r="D30" s="2">
        <f t="shared" si="45"/>
        <v>6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5.4285714285714288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6</v>
      </c>
      <c r="M30" s="20"/>
    </row>
    <row r="31" spans="1:91" x14ac:dyDescent="0.2">
      <c r="A31" s="20"/>
      <c r="B31" t="s">
        <v>41</v>
      </c>
      <c r="C31" s="2">
        <f>R20</f>
        <v>6.5</v>
      </c>
      <c r="D31" s="2">
        <f t="shared" si="45"/>
        <v>6.5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3.7142857142857144</v>
      </c>
      <c r="K31">
        <f t="shared" si="48"/>
        <v>3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4</v>
      </c>
      <c r="D32" s="2"/>
      <c r="E32">
        <f>IF(V16&gt;0,1,0)</f>
        <v>1</v>
      </c>
      <c r="G32" s="20"/>
      <c r="I32" s="30">
        <v>4</v>
      </c>
      <c r="J32" s="2">
        <f t="shared" si="47"/>
        <v>5.1428571428571432</v>
      </c>
      <c r="K3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6.5</v>
      </c>
      <c r="D33" s="2">
        <f t="shared" si="45"/>
        <v>6.5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5.5714285714285712</v>
      </c>
      <c r="K33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4.5</v>
      </c>
      <c r="D34" s="2">
        <f t="shared" si="45"/>
        <v>4.5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4.2857142857142856</v>
      </c>
      <c r="K34">
        <f t="shared" si="48"/>
        <v>4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4</v>
      </c>
      <c r="D35" s="2"/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5.7142857142857144</v>
      </c>
      <c r="K35">
        <f t="shared" si="48"/>
        <v>4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6</v>
      </c>
      <c r="D36" s="2">
        <f t="shared" si="45"/>
        <v>6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5.1428571428571432</v>
      </c>
      <c r="K36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4</v>
      </c>
      <c r="D37" s="2"/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5.7142857142857144</v>
      </c>
      <c r="K37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6</v>
      </c>
      <c r="D38" s="2">
        <f t="shared" si="45"/>
        <v>6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46.428571428571431</v>
      </c>
      <c r="K38" s="34">
        <f t="shared" ref="K38:L38" si="50">SUM(K29:K37)</f>
        <v>39</v>
      </c>
      <c r="L38" s="34">
        <f t="shared" si="50"/>
        <v>55</v>
      </c>
      <c r="M38" s="20"/>
    </row>
    <row r="39" spans="1:18" x14ac:dyDescent="0.2">
      <c r="A39" s="20"/>
      <c r="B39" t="s">
        <v>49</v>
      </c>
      <c r="C39" s="2">
        <f>BN20</f>
        <v>8</v>
      </c>
      <c r="D39" s="2">
        <f t="shared" si="45"/>
        <v>8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7.5</v>
      </c>
      <c r="D40" s="2">
        <f t="shared" si="45"/>
        <v>7.5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5.1428571428571432</v>
      </c>
      <c r="K40">
        <f>IFERROR(MIN(D7,P7,AB7,AN7,AZ7,BL7,CD7),0)</f>
        <v>5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5.7142857142857144</v>
      </c>
      <c r="K41">
        <f t="shared" ref="K41:K48" si="52">IFERROR(MIN(D8,P8,AB8,AN8,AZ8,BL8,CD8),0)</f>
        <v>5</v>
      </c>
      <c r="L41" s="2">
        <f t="shared" ref="L41:L48" si="53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5</v>
      </c>
      <c r="D42" s="2">
        <f t="shared" si="45"/>
        <v>5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5.2857142857142856</v>
      </c>
      <c r="K42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3.5</v>
      </c>
      <c r="D43" s="25"/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6.2857142857142856</v>
      </c>
      <c r="K43">
        <f t="shared" si="52"/>
        <v>5</v>
      </c>
      <c r="L43" s="2">
        <f t="shared" si="53"/>
        <v>8</v>
      </c>
      <c r="M43" s="20"/>
    </row>
    <row r="44" spans="1:18" x14ac:dyDescent="0.2">
      <c r="A44" s="20"/>
      <c r="B44" t="s">
        <v>37</v>
      </c>
      <c r="C44" s="2">
        <f>SUM(C29:C43)</f>
        <v>77.5</v>
      </c>
      <c r="D44" s="2">
        <f>SUM(D29:D43)</f>
        <v>62</v>
      </c>
      <c r="E44">
        <f>SUM(E29:E43)</f>
        <v>14</v>
      </c>
      <c r="F44" s="2">
        <f>SUM(F29:F43)</f>
        <v>13</v>
      </c>
      <c r="G44" s="20"/>
      <c r="I44" s="30">
        <v>14</v>
      </c>
      <c r="J44" s="2">
        <f t="shared" si="51"/>
        <v>3.8571428571428572</v>
      </c>
      <c r="K44">
        <f t="shared" si="52"/>
        <v>3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5.8571428571428568</v>
      </c>
      <c r="K45">
        <f t="shared" si="52"/>
        <v>5</v>
      </c>
      <c r="L45" s="2">
        <f t="shared" si="53"/>
        <v>7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4.8571428571428568</v>
      </c>
      <c r="K46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4.2857142857142856</v>
      </c>
      <c r="K47">
        <f t="shared" si="52"/>
        <v>3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6.1428571428571432</v>
      </c>
      <c r="K48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>
        <f t="shared" si="54"/>
        <v>24</v>
      </c>
      <c r="G49" s="20"/>
      <c r="I49" s="33" t="s">
        <v>117</v>
      </c>
      <c r="J49" s="34">
        <f>SUM(J40:J48)</f>
        <v>47.428571428571423</v>
      </c>
      <c r="K49" s="34">
        <f t="shared" ref="K49:L49" si="55">SUM(K40:K48)</f>
        <v>39</v>
      </c>
      <c r="L49" s="34">
        <f t="shared" si="55"/>
        <v>59</v>
      </c>
      <c r="M49" s="20"/>
      <c r="R49" s="2"/>
    </row>
    <row r="50" spans="1:18" x14ac:dyDescent="0.2">
      <c r="A50" s="20"/>
      <c r="B50" t="s">
        <v>118</v>
      </c>
      <c r="C50">
        <f t="shared" si="54"/>
        <v>60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33</v>
      </c>
      <c r="G51" s="20"/>
      <c r="R51" s="2"/>
    </row>
    <row r="52" spans="1:18" x14ac:dyDescent="0.2">
      <c r="A52" s="20"/>
      <c r="B52" t="s">
        <v>12</v>
      </c>
      <c r="C52">
        <f t="shared" si="54"/>
        <v>9</v>
      </c>
      <c r="G52" s="20"/>
      <c r="R52" s="2"/>
    </row>
    <row r="53" spans="1:18" x14ac:dyDescent="0.2">
      <c r="A53" s="20"/>
      <c r="B53" t="s">
        <v>37</v>
      </c>
      <c r="C53" s="28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5</v>
      </c>
      <c r="E56" s="30" t="str">
        <f t="shared" ref="E56:E64" si="57">IF(D56&lt;&gt;0,IF((D56-C56)=-1,"Birdie",IF((D56-C56)=-2,"Eagle",IF((D56-C56)=0,"Par",IF((D56-C56)=1,"bogey",IF((D56-C56)=2,"Double bogey","Other"))))),"  ")</f>
        <v>bogey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7</v>
      </c>
      <c r="E57" s="30" t="str">
        <f t="shared" si="57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4</v>
      </c>
      <c r="E58" s="30" t="str">
        <f t="shared" si="57"/>
        <v>Par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6</v>
      </c>
      <c r="E59" s="30" t="str">
        <f t="shared" si="57"/>
        <v>bogey</v>
      </c>
      <c r="H59" t="s">
        <v>9</v>
      </c>
      <c r="I59">
        <f>COUNTIF(E56:E64,"Par")</f>
        <v>2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3</v>
      </c>
      <c r="E60" s="30" t="str">
        <f t="shared" si="57"/>
        <v>Par</v>
      </c>
      <c r="H60" t="s">
        <v>122</v>
      </c>
      <c r="I60">
        <f>COUNTIF(E56:E64,"bogey")</f>
        <v>5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5</v>
      </c>
      <c r="E61" s="30" t="str">
        <f t="shared" si="57"/>
        <v>bogey</v>
      </c>
      <c r="H61" t="s">
        <v>123</v>
      </c>
      <c r="I61">
        <f>COUNTIF(E56:E64,"Double bogey")</f>
        <v>1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5</v>
      </c>
      <c r="E62" s="30" t="str">
        <f t="shared" si="57"/>
        <v>bogey</v>
      </c>
      <c r="H62" t="s">
        <v>12</v>
      </c>
      <c r="I62">
        <f>COUNTIF(E56:E64,"Other")</f>
        <v>1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4</v>
      </c>
      <c r="E63" s="30" t="str">
        <f t="shared" si="57"/>
        <v>bogey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7</v>
      </c>
      <c r="E64" s="30" t="str">
        <f t="shared" si="57"/>
        <v>Double 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6</v>
      </c>
      <c r="E67" s="30" t="str">
        <f t="shared" ref="E67:E75" si="59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6</v>
      </c>
      <c r="E68" s="30" t="str">
        <f t="shared" si="59"/>
        <v>Double bogey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3</v>
      </c>
      <c r="E69" s="30" t="str">
        <f t="shared" si="59"/>
        <v>Par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5</v>
      </c>
      <c r="E70" s="30" t="str">
        <f t="shared" si="59"/>
        <v>bogey</v>
      </c>
      <c r="H70" t="s">
        <v>9</v>
      </c>
      <c r="I70">
        <f>COUNTIF(E67:E75,"Par")</f>
        <v>2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5</v>
      </c>
      <c r="E71" s="30" t="str">
        <f t="shared" si="59"/>
        <v>Par</v>
      </c>
      <c r="H71" t="s">
        <v>122</v>
      </c>
      <c r="I71">
        <f>COUNTIF(E67:E75,"bogey")</f>
        <v>2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5</v>
      </c>
      <c r="E72" s="30" t="str">
        <f t="shared" si="59"/>
        <v>Double bogey</v>
      </c>
      <c r="H72" t="s">
        <v>123</v>
      </c>
      <c r="I72">
        <f>COUNTIF(E67:E75,"Double bogey")</f>
        <v>5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6</v>
      </c>
      <c r="E73" s="30" t="str">
        <f t="shared" si="59"/>
        <v>Double bogey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5</v>
      </c>
      <c r="E74" s="30" t="str">
        <f t="shared" si="59"/>
        <v>bogey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7</v>
      </c>
      <c r="E75" s="30" t="str">
        <f t="shared" si="59"/>
        <v>Double 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6</v>
      </c>
      <c r="E78" s="30" t="str">
        <f t="shared" ref="E78:E86" si="61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5</v>
      </c>
      <c r="E79" s="30" t="str">
        <f t="shared" si="61"/>
        <v>bogey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6</v>
      </c>
      <c r="E80" s="30" t="str">
        <f t="shared" si="61"/>
        <v>Double bogey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7</v>
      </c>
      <c r="E81" s="30" t="str">
        <f t="shared" si="61"/>
        <v>Double bogey</v>
      </c>
      <c r="H81" t="s">
        <v>9</v>
      </c>
      <c r="I81">
        <f>COUNTIF(E78:E86,"Par")</f>
        <v>1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3</v>
      </c>
      <c r="E82" s="30" t="str">
        <f t="shared" si="61"/>
        <v>Par</v>
      </c>
      <c r="H82" t="s">
        <v>122</v>
      </c>
      <c r="I82">
        <f>COUNTIF(E78:E86,"bogey")</f>
        <v>1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6</v>
      </c>
      <c r="E83" s="30" t="str">
        <f t="shared" si="61"/>
        <v>Double bogey</v>
      </c>
      <c r="H83" t="s">
        <v>123</v>
      </c>
      <c r="I83">
        <f>COUNTIF(E78:E86,"Double bogey")</f>
        <v>6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6</v>
      </c>
      <c r="E84" s="30" t="str">
        <f t="shared" si="61"/>
        <v>Double bogey</v>
      </c>
      <c r="H84" t="s">
        <v>12</v>
      </c>
      <c r="I84">
        <f>COUNTIF(E78:E86,"Other")</f>
        <v>1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6</v>
      </c>
      <c r="E85" s="30" t="str">
        <f t="shared" si="61"/>
        <v>Other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7</v>
      </c>
      <c r="E86" s="30" t="str">
        <f t="shared" si="61"/>
        <v>Double 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7</v>
      </c>
      <c r="E89" s="30" t="str">
        <f t="shared" ref="E89:E97" si="63">IF(D89&lt;&gt;0,IF((D89-C89)=-1,"Birdie",IF((D89-C89)=-2,"Eagle",IF((D89-C89)=0,"Par",IF((D89-C89)=1,"bogey",IF((D89-C89)=2,"Double bogey","Other"))))),"  ")</f>
        <v>Other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6</v>
      </c>
      <c r="E90" s="30" t="str">
        <f t="shared" si="63"/>
        <v>Double bogey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4</v>
      </c>
      <c r="E91" s="30" t="str">
        <f t="shared" si="63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5</v>
      </c>
      <c r="E92" s="30" t="str">
        <f t="shared" si="63"/>
        <v>bogey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6</v>
      </c>
      <c r="E93" s="30" t="str">
        <f t="shared" si="63"/>
        <v>bogey</v>
      </c>
      <c r="H93" t="s">
        <v>122</v>
      </c>
      <c r="I93">
        <f>COUNTIF(E89:E97,"bogey")</f>
        <v>6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4</v>
      </c>
      <c r="E94" s="30" t="str">
        <f t="shared" si="63"/>
        <v>bogey</v>
      </c>
      <c r="H94" t="s">
        <v>123</v>
      </c>
      <c r="I94">
        <f>COUNTIF(E89:E97,"Double bogey")</f>
        <v>2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6</v>
      </c>
      <c r="E95" s="30" t="str">
        <f t="shared" si="63"/>
        <v>Double bogey</v>
      </c>
      <c r="H95" t="s">
        <v>12</v>
      </c>
      <c r="I95">
        <f>COUNTIF(E89:E97,"Other")</f>
        <v>1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5</v>
      </c>
      <c r="E96" s="30" t="str">
        <f t="shared" si="63"/>
        <v>bogey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6</v>
      </c>
      <c r="E97" s="30" t="str">
        <f t="shared" si="63"/>
        <v>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5</v>
      </c>
      <c r="E100" s="30" t="str">
        <f t="shared" ref="E100:E108" si="65">IF(D100&lt;&gt;0,IF((D100-C100)=-1,"Birdie",IF((D100-C100)=-2,"Eagle",IF((D100-C100)=0,"Par",IF((D100-C100)=1,"bogey",IF((D100-C100)=2,"Double bogey","Other"))))),"  ")</f>
        <v>bogey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5</v>
      </c>
      <c r="E101" s="30" t="str">
        <f t="shared" si="65"/>
        <v>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6</v>
      </c>
      <c r="E102" s="30" t="str">
        <f t="shared" si="65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6</v>
      </c>
      <c r="E103" s="30" t="str">
        <f t="shared" si="65"/>
        <v>bogey</v>
      </c>
      <c r="H103" t="s">
        <v>9</v>
      </c>
      <c r="I103">
        <f>COUNTIF(E100:E108,"Par")</f>
        <v>3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6</v>
      </c>
      <c r="E104" s="30" t="str">
        <f t="shared" si="65"/>
        <v>Other</v>
      </c>
      <c r="H104" t="s">
        <v>122</v>
      </c>
      <c r="I104">
        <f>COUNTIF(E100:E108,"bogey")</f>
        <v>3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6</v>
      </c>
      <c r="E105" s="30" t="str">
        <f t="shared" si="65"/>
        <v>Double bogey</v>
      </c>
      <c r="H105" t="s">
        <v>123</v>
      </c>
      <c r="I105">
        <f>COUNTIF(E100:E108,"Double bogey")</f>
        <v>2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4</v>
      </c>
      <c r="E106" s="30" t="str">
        <f t="shared" si="65"/>
        <v>Par</v>
      </c>
      <c r="H106" t="s">
        <v>12</v>
      </c>
      <c r="I106">
        <f>COUNTIF(E100:E108,"Other")</f>
        <v>1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3</v>
      </c>
      <c r="E107" s="30" t="str">
        <f t="shared" si="65"/>
        <v>Par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5</v>
      </c>
      <c r="E108" s="30" t="str">
        <f t="shared" si="65"/>
        <v>Par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6</v>
      </c>
      <c r="E111" s="30" t="str">
        <f t="shared" ref="E111:E119" si="67">IF(D111&lt;&gt;0,IF((D111-C111)=-1,"Birdie",IF((D111-C111)=-2,"Eagle",IF((D111-C111)=0,"Par",IF((D111-C111)=1,"bogey",IF((D111-C111)=2,"Double bogey","Other"))))),"  ")</f>
        <v>Double bogey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5</v>
      </c>
      <c r="E112" s="30" t="str">
        <f t="shared" si="67"/>
        <v>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5</v>
      </c>
      <c r="E113" s="30" t="str">
        <f t="shared" si="67"/>
        <v>Double 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6</v>
      </c>
      <c r="E114" s="30" t="str">
        <f t="shared" si="67"/>
        <v>Double bogey</v>
      </c>
      <c r="H114" t="s">
        <v>9</v>
      </c>
      <c r="I114">
        <f>COUNTIF(E111:E119,"Par")</f>
        <v>1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6</v>
      </c>
      <c r="E115" s="30" t="str">
        <f t="shared" si="67"/>
        <v>bogey</v>
      </c>
      <c r="H115" t="s">
        <v>122</v>
      </c>
      <c r="I115">
        <f>COUNTIF(E111:E119,"bogey")</f>
        <v>3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5</v>
      </c>
      <c r="E116" s="30" t="str">
        <f t="shared" si="67"/>
        <v>Double bogey</v>
      </c>
      <c r="H116" t="s">
        <v>123</v>
      </c>
      <c r="I116">
        <f>COUNTIF(E111:E119,"Double bogey")</f>
        <v>5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6</v>
      </c>
      <c r="E117" s="30" t="str">
        <f t="shared" si="67"/>
        <v>Double bogey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5</v>
      </c>
      <c r="E118" s="30" t="str">
        <f t="shared" si="67"/>
        <v>bogey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5</v>
      </c>
      <c r="E119" s="30" t="str">
        <f t="shared" si="67"/>
        <v>Par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5</v>
      </c>
      <c r="E122" s="30" t="str">
        <f t="shared" ref="E122:E130" si="69">IF(D122&lt;&gt;0,IF((D122-C122)=-1,"Birdie",IF((D122-C122)=-2,"Eagle",IF((D122-C122)=0,"Par",IF((D122-C122)=1,"bogey",IF((D122-C122)=2,"Double bogey","Other"))))),"  ")</f>
        <v>bogey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7</v>
      </c>
      <c r="E123" s="30" t="str">
        <f t="shared" si="69"/>
        <v>Other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5</v>
      </c>
      <c r="E124" s="30" t="str">
        <f t="shared" si="69"/>
        <v>bogey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6</v>
      </c>
      <c r="E125" s="30" t="str">
        <f t="shared" si="69"/>
        <v>bogey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5</v>
      </c>
      <c r="E126" s="30" t="str">
        <f t="shared" si="69"/>
        <v>Double bogey</v>
      </c>
      <c r="H126" t="s">
        <v>122</v>
      </c>
      <c r="I126">
        <f>COUNTIF(E122:E130,"bogey")</f>
        <v>5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6</v>
      </c>
      <c r="E127" s="30" t="str">
        <f t="shared" si="69"/>
        <v>Double bogey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6</v>
      </c>
      <c r="E128" s="30" t="str">
        <f t="shared" si="69"/>
        <v>Double bogey</v>
      </c>
      <c r="H128" t="s">
        <v>12</v>
      </c>
      <c r="I128">
        <f>COUNTIF(E122:E130,"Other")</f>
        <v>1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4</v>
      </c>
      <c r="E129" s="30" t="str">
        <f t="shared" si="69"/>
        <v>bogey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6</v>
      </c>
      <c r="E130" s="30" t="str">
        <f t="shared" si="69"/>
        <v>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7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Other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5</v>
      </c>
      <c r="E134" s="30" t="str">
        <f t="shared" si="71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4</v>
      </c>
      <c r="E135" s="30" t="str">
        <f t="shared" si="71"/>
        <v>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5</v>
      </c>
      <c r="E136" s="30" t="str">
        <f t="shared" si="71"/>
        <v>bogey</v>
      </c>
      <c r="H136" t="s">
        <v>9</v>
      </c>
      <c r="I136">
        <f>COUNTIF(E133:E141,"Par")</f>
        <v>2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5</v>
      </c>
      <c r="E137" s="30" t="str">
        <f t="shared" si="71"/>
        <v>Par</v>
      </c>
      <c r="H137" t="s">
        <v>122</v>
      </c>
      <c r="I137">
        <f>COUNTIF(E133:E141,"bogey")</f>
        <v>5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4</v>
      </c>
      <c r="E138" s="30" t="str">
        <f t="shared" si="71"/>
        <v>bogey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7</v>
      </c>
      <c r="E139" s="30" t="str">
        <f t="shared" si="71"/>
        <v>Other</v>
      </c>
      <c r="H139" t="s">
        <v>12</v>
      </c>
      <c r="I139">
        <f>COUNTIF(E133:E141,"Other")</f>
        <v>2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5</v>
      </c>
      <c r="E140" s="30" t="str">
        <f t="shared" si="71"/>
        <v>bogey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5</v>
      </c>
      <c r="E141" s="30" t="str">
        <f t="shared" si="71"/>
        <v>Par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5</v>
      </c>
      <c r="E144" s="30" t="str">
        <f t="shared" ref="E144:E152" si="73">IF(D144&lt;&gt;0,IF((D144-C144)=-1,"Birdie",IF((D144-C144)=-2,"Eagle",IF((D144-C144)=0,"Par",IF((D144-C144)=1,"bogey",IF((D144-C144)=2,"Double bogey","Other"))))),"  ")</f>
        <v>bogey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6</v>
      </c>
      <c r="E145" s="30" t="str">
        <f t="shared" si="73"/>
        <v>Double 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5</v>
      </c>
      <c r="E146" s="30" t="str">
        <f t="shared" si="73"/>
        <v>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6</v>
      </c>
      <c r="E147" s="30" t="str">
        <f t="shared" si="73"/>
        <v>bogey</v>
      </c>
      <c r="H147" t="s">
        <v>9</v>
      </c>
      <c r="I147">
        <f>COUNTIF(E144:E152,"Par")</f>
        <v>2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3</v>
      </c>
      <c r="E148" s="30" t="str">
        <f t="shared" si="73"/>
        <v>Par</v>
      </c>
      <c r="H148" t="s">
        <v>122</v>
      </c>
      <c r="I148">
        <f>COUNTIF(E144:E152,"bogey")</f>
        <v>3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7</v>
      </c>
      <c r="E149" s="30" t="str">
        <f t="shared" si="73"/>
        <v>Other</v>
      </c>
      <c r="H149" t="s">
        <v>123</v>
      </c>
      <c r="I149">
        <f>COUNTIF(E144:E152,"Double bogey")</f>
        <v>3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4</v>
      </c>
      <c r="E150" s="30" t="str">
        <f t="shared" si="73"/>
        <v>Par</v>
      </c>
      <c r="H150" t="s">
        <v>12</v>
      </c>
      <c r="I150">
        <f>COUNTIF(E144:E152,"Other")</f>
        <v>1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5</v>
      </c>
      <c r="E151" s="30" t="str">
        <f t="shared" si="73"/>
        <v>Double bogey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7</v>
      </c>
      <c r="E152" s="30" t="str">
        <f t="shared" si="73"/>
        <v>Double 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4</v>
      </c>
      <c r="E155" s="30" t="str">
        <f t="shared" ref="E155:E163" si="75">IF(D155&lt;&gt;0,IF((D155-C155)=-1,"Birdie",IF((D155-C155)=-2,"Eagle",IF((D155-C155)=0,"Par",IF((D155-C155)=1,"bogey",IF((D155-C155)=2,"Double bogey","Other"))))),"  ")</f>
        <v>Par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5</v>
      </c>
      <c r="E156" s="30" t="str">
        <f t="shared" si="75"/>
        <v>bogey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3</v>
      </c>
      <c r="E157" s="30" t="str">
        <f t="shared" si="75"/>
        <v>Par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6</v>
      </c>
      <c r="E158" s="30" t="str">
        <f t="shared" si="75"/>
        <v>Double bogey</v>
      </c>
      <c r="H158" t="s">
        <v>9</v>
      </c>
      <c r="I158">
        <f>COUNTIF(E155:E163,"Par")</f>
        <v>2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6</v>
      </c>
      <c r="E159" s="30" t="str">
        <f t="shared" si="75"/>
        <v>bogey</v>
      </c>
      <c r="H159" t="s">
        <v>122</v>
      </c>
      <c r="I159">
        <f>COUNTIF(E155:E163,"bogey")</f>
        <v>6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4</v>
      </c>
      <c r="E160" s="30" t="str">
        <f t="shared" si="75"/>
        <v>bogey</v>
      </c>
      <c r="H160" t="s">
        <v>123</v>
      </c>
      <c r="I160">
        <f>COUNTIF(E155:E163,"Double bogey")</f>
        <v>1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5</v>
      </c>
      <c r="E161" s="30" t="str">
        <f t="shared" si="75"/>
        <v>bogey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5</v>
      </c>
      <c r="E162" s="30" t="str">
        <f t="shared" si="75"/>
        <v>bogey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6</v>
      </c>
      <c r="E163" s="30" t="str">
        <f t="shared" si="75"/>
        <v>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5</v>
      </c>
      <c r="E166" s="30" t="str">
        <f t="shared" ref="E166:E174" si="77">IF(D166&lt;&gt;0,IF((D166-C166)=-1,"Birdie",IF((D166-C166)=-2,"Eagle",IF((D166-C166)=0,"Par",IF((D166-C166)=1,"bogey",IF((D166-C166)=2,"Double bogey","Other"))))),"  ")</f>
        <v>bogey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5</v>
      </c>
      <c r="E167" s="30" t="str">
        <f t="shared" si="77"/>
        <v>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6</v>
      </c>
      <c r="E168" s="30" t="str">
        <f t="shared" si="77"/>
        <v>Double bogey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5</v>
      </c>
      <c r="E169" s="30" t="str">
        <f t="shared" si="77"/>
        <v>Par</v>
      </c>
      <c r="H169" t="s">
        <v>9</v>
      </c>
      <c r="I169">
        <f>COUNTIF(E166:E174,"Par")</f>
        <v>2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3</v>
      </c>
      <c r="E170" s="30" t="str">
        <f t="shared" si="77"/>
        <v>Par</v>
      </c>
      <c r="H170" t="s">
        <v>122</v>
      </c>
      <c r="I170">
        <f>COUNTIF(E166:E174,"bogey")</f>
        <v>6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5</v>
      </c>
      <c r="E171" s="30" t="str">
        <f t="shared" si="77"/>
        <v>bogey</v>
      </c>
      <c r="H171" t="s">
        <v>123</v>
      </c>
      <c r="I171">
        <f>COUNTIF(E166:E174,"Double bogey")</f>
        <v>1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5</v>
      </c>
      <c r="E172" s="30" t="str">
        <f t="shared" si="77"/>
        <v>bogey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4</v>
      </c>
      <c r="E173" s="30" t="str">
        <f t="shared" si="77"/>
        <v>bogey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6</v>
      </c>
      <c r="E174" s="30" t="str">
        <f t="shared" si="77"/>
        <v>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5</v>
      </c>
      <c r="E177" s="30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5</v>
      </c>
      <c r="E178" s="30" t="str">
        <f t="shared" si="79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3</v>
      </c>
      <c r="E179" s="30" t="str">
        <f t="shared" si="79"/>
        <v>Par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4</v>
      </c>
      <c r="E180" s="30" t="str">
        <f t="shared" si="79"/>
        <v>Par</v>
      </c>
      <c r="H180" t="s">
        <v>9</v>
      </c>
      <c r="I180">
        <f>COUNTIF(E177:E185,"Par")</f>
        <v>3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6</v>
      </c>
      <c r="E181" s="30" t="str">
        <f t="shared" si="79"/>
        <v>bogey</v>
      </c>
      <c r="H181" t="s">
        <v>122</v>
      </c>
      <c r="I181">
        <f>COUNTIF(E177:E185,"bogey")</f>
        <v>5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4</v>
      </c>
      <c r="E182" s="30" t="str">
        <f t="shared" si="79"/>
        <v>bogey</v>
      </c>
      <c r="H182" t="s">
        <v>123</v>
      </c>
      <c r="I182">
        <f>COUNTIF(E177:E185,"Double bogey")</f>
        <v>1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6</v>
      </c>
      <c r="E183" s="30" t="str">
        <f t="shared" si="79"/>
        <v>Double bogey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5</v>
      </c>
      <c r="E184" s="30" t="str">
        <f t="shared" si="79"/>
        <v>bogey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5</v>
      </c>
      <c r="E185" s="30" t="str">
        <f t="shared" si="79"/>
        <v>Par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5</v>
      </c>
      <c r="E199" s="30" t="str">
        <f t="shared" ref="E199:E207" si="83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5</v>
      </c>
      <c r="E200" s="30" t="str">
        <f t="shared" si="83"/>
        <v>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5</v>
      </c>
      <c r="E201" s="30" t="str">
        <f t="shared" si="83"/>
        <v>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8</v>
      </c>
      <c r="E202" s="30" t="str">
        <f t="shared" si="83"/>
        <v>Other</v>
      </c>
      <c r="H202" t="s">
        <v>9</v>
      </c>
      <c r="I202">
        <f>COUNTIF(E199:E207,"Par")</f>
        <v>2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4</v>
      </c>
      <c r="E203" s="30" t="str">
        <f t="shared" si="83"/>
        <v>bogey</v>
      </c>
      <c r="H203" t="s">
        <v>122</v>
      </c>
      <c r="I203">
        <f>COUNTIF(E199:E207,"bogey")</f>
        <v>5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6</v>
      </c>
      <c r="E204" s="30" t="str">
        <f t="shared" si="83"/>
        <v>Double bogey</v>
      </c>
      <c r="H204" t="s">
        <v>123</v>
      </c>
      <c r="I204">
        <f>COUNTIF(E199:E207,"Double bogey")</f>
        <v>1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4</v>
      </c>
      <c r="E205" s="30" t="str">
        <f t="shared" si="83"/>
        <v>Par</v>
      </c>
      <c r="H205" t="s">
        <v>12</v>
      </c>
      <c r="I205">
        <f>COUNTIF(E199:E207,"Other")</f>
        <v>1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4</v>
      </c>
      <c r="E206" s="30" t="str">
        <f t="shared" si="83"/>
        <v>bogey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5</v>
      </c>
      <c r="E207" s="30" t="str">
        <f t="shared" si="83"/>
        <v>Par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5</v>
      </c>
      <c r="E210" s="30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6</v>
      </c>
      <c r="E211" s="30" t="str">
        <f t="shared" si="85"/>
        <v>Double 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4</v>
      </c>
      <c r="E212" s="30" t="str">
        <f t="shared" si="85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5</v>
      </c>
      <c r="E213" s="30" t="str">
        <f t="shared" si="85"/>
        <v>bogey</v>
      </c>
      <c r="H213" t="s">
        <v>9</v>
      </c>
      <c r="I213">
        <f>COUNTIF(E210:E218,"Par")</f>
        <v>2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5</v>
      </c>
      <c r="E214" s="30" t="str">
        <f t="shared" si="85"/>
        <v>Par</v>
      </c>
      <c r="H214" t="s">
        <v>122</v>
      </c>
      <c r="I214">
        <f>COUNTIF(E210:E218,"bogey")</f>
        <v>5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4</v>
      </c>
      <c r="E215" s="30" t="str">
        <f t="shared" si="85"/>
        <v>bogey</v>
      </c>
      <c r="H215" t="s">
        <v>123</v>
      </c>
      <c r="I215">
        <f>COUNTIF(E210:E218,"Double bogey")</f>
        <v>2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4</v>
      </c>
      <c r="E216" s="30" t="str">
        <f t="shared" si="85"/>
        <v>Par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6</v>
      </c>
      <c r="E217" s="30" t="str">
        <f t="shared" si="85"/>
        <v>Double bogey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6</v>
      </c>
      <c r="E218" s="30" t="str">
        <f t="shared" si="85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CN218"/>
  <sheetViews>
    <sheetView topLeftCell="A12" workbookViewId="0">
      <pane xSplit="13" topLeftCell="BX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8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8</v>
      </c>
      <c r="E9" s="15">
        <f t="shared" si="1"/>
        <v>7</v>
      </c>
      <c r="F9" s="2">
        <v>0.5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>
        <v>4</v>
      </c>
      <c r="AI9" s="15">
        <f t="shared" si="11"/>
        <v>4</v>
      </c>
      <c r="AJ9" s="2">
        <v>0</v>
      </c>
      <c r="AK9" s="9"/>
      <c r="AL9" s="16">
        <f t="shared" si="36"/>
        <v>12</v>
      </c>
      <c r="AM9" s="15">
        <f t="shared" si="12"/>
        <v>4</v>
      </c>
      <c r="AN9" s="15">
        <v>6</v>
      </c>
      <c r="AO9" s="15">
        <f t="shared" si="13"/>
        <v>6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>
        <v>7</v>
      </c>
      <c r="AU9" s="15">
        <f t="shared" si="15"/>
        <v>6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>
        <v>3</v>
      </c>
      <c r="BY9" s="15">
        <f t="shared" si="25"/>
        <v>3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3</v>
      </c>
      <c r="CK9" s="15">
        <f t="shared" si="29"/>
        <v>3</v>
      </c>
      <c r="CL9" s="2">
        <v>1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8</v>
      </c>
      <c r="E10" s="15">
        <f t="shared" si="1"/>
        <v>8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0.5</v>
      </c>
      <c r="AK10" s="9"/>
      <c r="AL10" s="16">
        <f t="shared" si="36"/>
        <v>13</v>
      </c>
      <c r="AM10" s="15">
        <f t="shared" si="12"/>
        <v>5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6</v>
      </c>
      <c r="BM10" s="15">
        <f t="shared" si="21"/>
        <v>6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5</v>
      </c>
      <c r="E11" s="15">
        <f t="shared" si="1"/>
        <v>5</v>
      </c>
      <c r="F11" s="2">
        <v>0</v>
      </c>
      <c r="G11" s="9"/>
      <c r="H11" s="16">
        <f t="shared" si="31"/>
        <v>5</v>
      </c>
      <c r="I11" s="15">
        <f t="shared" si="2"/>
        <v>5</v>
      </c>
      <c r="J11" s="15">
        <v>6</v>
      </c>
      <c r="K11" s="15">
        <f t="shared" si="3"/>
        <v>6</v>
      </c>
      <c r="L11" s="2">
        <v>1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1</v>
      </c>
      <c r="AK11" s="9"/>
      <c r="AL11" s="16">
        <f t="shared" si="36"/>
        <v>14</v>
      </c>
      <c r="AM11" s="15">
        <f t="shared" si="12"/>
        <v>3</v>
      </c>
      <c r="AN11" s="15">
        <v>4</v>
      </c>
      <c r="AO11" s="15">
        <f t="shared" si="13"/>
        <v>4</v>
      </c>
      <c r="AP11" s="2">
        <v>1</v>
      </c>
      <c r="AQ11" s="9"/>
      <c r="AR11" s="16">
        <f t="shared" si="37"/>
        <v>5</v>
      </c>
      <c r="AS11" s="15">
        <f t="shared" si="14"/>
        <v>5</v>
      </c>
      <c r="AT11" s="15">
        <v>8</v>
      </c>
      <c r="AU11" s="15">
        <f t="shared" si="15"/>
        <v>8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>
        <v>5</v>
      </c>
      <c r="BM11" s="15">
        <f t="shared" si="21"/>
        <v>5</v>
      </c>
      <c r="BN11" s="2">
        <v>0.5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>
        <v>7</v>
      </c>
      <c r="BY11" s="15">
        <f t="shared" si="25"/>
        <v>7</v>
      </c>
      <c r="BZ11" s="2">
        <v>0.5</v>
      </c>
      <c r="CA11" s="9"/>
      <c r="CB11" s="16">
        <f t="shared" si="43"/>
        <v>14</v>
      </c>
      <c r="CC11" s="15">
        <f t="shared" si="26"/>
        <v>3</v>
      </c>
      <c r="CD11" s="15">
        <v>5</v>
      </c>
      <c r="CE11" s="15">
        <f t="shared" si="27"/>
        <v>5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7</v>
      </c>
      <c r="CK11" s="15">
        <f t="shared" si="29"/>
        <v>7</v>
      </c>
      <c r="CL11" s="2"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6</v>
      </c>
      <c r="E12" s="15">
        <f t="shared" si="1"/>
        <v>6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0.5</v>
      </c>
      <c r="M12" s="9"/>
      <c r="N12" s="16">
        <f t="shared" si="32"/>
        <v>15</v>
      </c>
      <c r="O12" s="15">
        <f t="shared" si="4"/>
        <v>4</v>
      </c>
      <c r="P12" s="15">
        <v>5</v>
      </c>
      <c r="Q12" s="15">
        <f t="shared" si="5"/>
        <v>5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15</v>
      </c>
      <c r="AM12" s="15">
        <f t="shared" si="12"/>
        <v>4</v>
      </c>
      <c r="AN12" s="15">
        <v>6</v>
      </c>
      <c r="AO12" s="15">
        <f t="shared" si="13"/>
        <v>6</v>
      </c>
      <c r="AP12" s="2">
        <v>1</v>
      </c>
      <c r="AQ12" s="9"/>
      <c r="AR12" s="16">
        <f t="shared" si="37"/>
        <v>6</v>
      </c>
      <c r="AS12" s="15">
        <f t="shared" si="14"/>
        <v>3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>
        <v>5</v>
      </c>
      <c r="BM12" s="15">
        <f t="shared" si="21"/>
        <v>5</v>
      </c>
      <c r="BN12" s="2">
        <v>0.5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0.5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4</v>
      </c>
      <c r="Q13" s="15">
        <f t="shared" si="5"/>
        <v>4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16</v>
      </c>
      <c r="AM13" s="15">
        <f t="shared" si="12"/>
        <v>4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>
        <v>3</v>
      </c>
      <c r="BY13" s="15">
        <f t="shared" si="25"/>
        <v>3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4</v>
      </c>
      <c r="E14" s="15">
        <f t="shared" si="1"/>
        <v>4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6</v>
      </c>
      <c r="Q14" s="15">
        <f t="shared" si="5"/>
        <v>6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>
        <v>5</v>
      </c>
      <c r="AI14" s="15">
        <f t="shared" si="11"/>
        <v>5</v>
      </c>
      <c r="AJ14" s="2">
        <v>1</v>
      </c>
      <c r="AK14" s="9"/>
      <c r="AL14" s="16">
        <f t="shared" si="36"/>
        <v>17</v>
      </c>
      <c r="AM14" s="15">
        <f t="shared" si="12"/>
        <v>3</v>
      </c>
      <c r="AN14" s="15">
        <v>5</v>
      </c>
      <c r="AO14" s="15">
        <f t="shared" si="13"/>
        <v>5</v>
      </c>
      <c r="AP14" s="2">
        <v>0</v>
      </c>
      <c r="AQ14" s="9"/>
      <c r="AR14" s="16">
        <f t="shared" si="37"/>
        <v>8</v>
      </c>
      <c r="AS14" s="15">
        <f t="shared" si="14"/>
        <v>4</v>
      </c>
      <c r="AT14" s="15">
        <v>6</v>
      </c>
      <c r="AU14" s="15">
        <f t="shared" si="15"/>
        <v>6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8</v>
      </c>
      <c r="AO15" s="15">
        <f t="shared" si="13"/>
        <v>8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0.5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56</v>
      </c>
      <c r="E16" s="15">
        <f>SUM(E7:E15)</f>
        <v>55</v>
      </c>
      <c r="F16" s="2">
        <f>SUM(F7:F15)</f>
        <v>3.5</v>
      </c>
      <c r="G16" s="9"/>
      <c r="H16" s="10" t="s">
        <v>37</v>
      </c>
      <c r="I16" s="15">
        <f>SUM(I7:I15)</f>
        <v>36</v>
      </c>
      <c r="J16" s="15">
        <f>SUM(J7:J15)</f>
        <v>49</v>
      </c>
      <c r="K16" s="15">
        <f>SUM(K7:K15)</f>
        <v>49</v>
      </c>
      <c r="L16" s="2">
        <f>SUM(L7:L15)</f>
        <v>6.5</v>
      </c>
      <c r="M16" s="9"/>
      <c r="N16" s="10" t="s">
        <v>37</v>
      </c>
      <c r="O16" s="15">
        <f>SUM(O7:O15)</f>
        <v>36</v>
      </c>
      <c r="P16" s="15">
        <f>SUM(P7:P15)</f>
        <v>48</v>
      </c>
      <c r="Q16" s="15">
        <f>SUM(Q7:Q15)</f>
        <v>48</v>
      </c>
      <c r="R16" s="2">
        <f>SUM(R7:R15)</f>
        <v>8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48</v>
      </c>
      <c r="AI16" s="15">
        <f>SUM(AI7:AI15)</f>
        <v>48</v>
      </c>
      <c r="AJ16" s="2">
        <f>SUM(AJ7:AJ15)</f>
        <v>3.5</v>
      </c>
      <c r="AK16" s="9"/>
      <c r="AL16" s="10" t="s">
        <v>37</v>
      </c>
      <c r="AM16" s="15">
        <f>SUM(AM7:AM15)</f>
        <v>36</v>
      </c>
      <c r="AN16" s="15">
        <f>SUM(AN7:AN15)</f>
        <v>51</v>
      </c>
      <c r="AO16" s="15">
        <f>SUM(AO7:AO15)</f>
        <v>51</v>
      </c>
      <c r="AP16" s="2">
        <f>SUM(AP7:AP15)</f>
        <v>5</v>
      </c>
      <c r="AQ16" s="9"/>
      <c r="AR16" s="10" t="s">
        <v>37</v>
      </c>
      <c r="AS16" s="15">
        <f>SUM(AS7:AS15)</f>
        <v>36</v>
      </c>
      <c r="AT16" s="15">
        <f>SUM(AT7:AT15)</f>
        <v>50</v>
      </c>
      <c r="AU16" s="15">
        <f>SUM(AU7:AU15)</f>
        <v>49</v>
      </c>
      <c r="AV16" s="2">
        <f>SUM(AV7:AV15)</f>
        <v>3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50</v>
      </c>
      <c r="BM16" s="15">
        <f>SUM(BM7:BM15)</f>
        <v>49</v>
      </c>
      <c r="BN16" s="2">
        <f>SUM(BN7:BN15)</f>
        <v>6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42</v>
      </c>
      <c r="BY16" s="15">
        <f>SUM(BY7:BY15)</f>
        <v>42</v>
      </c>
      <c r="BZ16" s="2">
        <f>SUM(BZ7:BZ15)</f>
        <v>7</v>
      </c>
      <c r="CA16" s="9"/>
      <c r="CB16" s="10" t="s">
        <v>37</v>
      </c>
      <c r="CC16" s="15">
        <f>SUM(CC7:CC15)</f>
        <v>36</v>
      </c>
      <c r="CD16" s="15">
        <f>SUM(CD7:CD15)</f>
        <v>49</v>
      </c>
      <c r="CE16" s="15">
        <f>SUM(CE7:CE15)</f>
        <v>49</v>
      </c>
      <c r="CF16" s="2">
        <f>SUM(CF7:CF15)</f>
        <v>6</v>
      </c>
      <c r="CG16" s="9"/>
      <c r="CH16" s="10" t="s">
        <v>37</v>
      </c>
      <c r="CI16" s="15">
        <f>SUM(CI7:CI15)</f>
        <v>36</v>
      </c>
      <c r="CJ16" s="15">
        <f>SUM(CJ7:CJ15)</f>
        <v>48</v>
      </c>
      <c r="CK16" s="15">
        <f>SUM(CK7:CK15)</f>
        <v>48</v>
      </c>
      <c r="CL16" s="2">
        <f>SUM(CL7:CL15)</f>
        <v>4.5</v>
      </c>
      <c r="CM16" s="9"/>
      <c r="CN16" s="36"/>
    </row>
    <row r="17" spans="1:91" x14ac:dyDescent="0.2">
      <c r="A17" s="9"/>
      <c r="G17" s="9"/>
      <c r="M17" s="9"/>
      <c r="R17" s="91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1</v>
      </c>
      <c r="M18" s="9"/>
      <c r="Q18" t="s">
        <v>110</v>
      </c>
      <c r="R18" s="2">
        <v>1</v>
      </c>
      <c r="S18" s="9"/>
      <c r="W18" t="s">
        <v>110</v>
      </c>
      <c r="Y18" s="9"/>
      <c r="AC18" t="s">
        <v>110</v>
      </c>
      <c r="AE18" s="9"/>
      <c r="AI18" t="s">
        <v>110</v>
      </c>
      <c r="AJ18" s="2">
        <v>0</v>
      </c>
      <c r="AK18" s="9"/>
      <c r="AO18" t="s">
        <v>110</v>
      </c>
      <c r="AP18" s="2">
        <v>1</v>
      </c>
      <c r="AQ18" s="9"/>
      <c r="AU18" t="s">
        <v>110</v>
      </c>
      <c r="AV18" s="2">
        <v>0</v>
      </c>
      <c r="AW18" s="9"/>
      <c r="BA18" t="s">
        <v>110</v>
      </c>
      <c r="BC18" s="9"/>
      <c r="BG18" t="s">
        <v>110</v>
      </c>
      <c r="BI18" s="9"/>
      <c r="BM18" t="s">
        <v>110</v>
      </c>
      <c r="BN18" s="2">
        <v>0</v>
      </c>
      <c r="BO18" s="9"/>
      <c r="BS18" t="s">
        <v>110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3.5</v>
      </c>
      <c r="G20" s="9"/>
      <c r="K20" t="s">
        <v>111</v>
      </c>
      <c r="L20" s="17">
        <f>SUM(L16:L19)</f>
        <v>7.5</v>
      </c>
      <c r="M20" s="9"/>
      <c r="Q20" t="s">
        <v>111</v>
      </c>
      <c r="R20" s="17">
        <f>SUM(R16:R19)</f>
        <v>9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3.5</v>
      </c>
      <c r="AK20" s="9"/>
      <c r="AO20" t="s">
        <v>111</v>
      </c>
      <c r="AP20" s="17">
        <f>SUM(AP16:AP19)</f>
        <v>6</v>
      </c>
      <c r="AQ20" s="9"/>
      <c r="AU20" t="s">
        <v>111</v>
      </c>
      <c r="AV20" s="17">
        <f>SUM(AV16:AV19)</f>
        <v>3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6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8</v>
      </c>
      <c r="CA20" s="9"/>
      <c r="CE20" t="s">
        <v>111</v>
      </c>
      <c r="CF20" s="17">
        <f>SUM(CF16:CF19)</f>
        <v>7</v>
      </c>
      <c r="CG20" s="9"/>
      <c r="CK20" t="s">
        <v>111</v>
      </c>
      <c r="CL20" s="17">
        <f>SUM(CL16:CL19)</f>
        <v>5.5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19</v>
      </c>
      <c r="G22" s="9"/>
      <c r="K22" t="s">
        <v>55</v>
      </c>
      <c r="L22" s="2">
        <f>IF(J16=0,0,K16-I16)</f>
        <v>13</v>
      </c>
      <c r="M22" s="9"/>
      <c r="Q22" t="s">
        <v>55</v>
      </c>
      <c r="R22" s="36">
        <f>IF(P16=0,0,Q16-O16)</f>
        <v>12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12</v>
      </c>
      <c r="AK22" s="9"/>
      <c r="AO22" t="s">
        <v>55</v>
      </c>
      <c r="AP22" s="2">
        <f>IF(AN16=0,0,AO16-AM16)</f>
        <v>15</v>
      </c>
      <c r="AQ22" s="9"/>
      <c r="AU22" t="s">
        <v>55</v>
      </c>
      <c r="AV22" s="2">
        <f>IF(AT16=0,0,AU16-AS16)</f>
        <v>13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13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6</v>
      </c>
      <c r="CA22" s="9"/>
      <c r="CE22" t="s">
        <v>55</v>
      </c>
      <c r="CF22" s="2">
        <f>IF(CD16=0,0,CE16-CC16)</f>
        <v>13</v>
      </c>
      <c r="CG22" s="9"/>
      <c r="CK22" t="s">
        <v>55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W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3.5</v>
      </c>
      <c r="D29" s="2">
        <f t="shared" ref="D29:D43" si="45">C29</f>
        <v>3.5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5</v>
      </c>
      <c r="K29">
        <f>IFERROR(MIN(J7,V7,AH7,AT7,BF7,BR7,BX7,CJ7),0)</f>
        <v>4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7.5</v>
      </c>
      <c r="D30" s="2">
        <f t="shared" si="45"/>
        <v>7.5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5.8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9</v>
      </c>
      <c r="D31" s="2">
        <f t="shared" si="45"/>
        <v>9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4.2</v>
      </c>
      <c r="K31">
        <f t="shared" si="48"/>
        <v>3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5</v>
      </c>
      <c r="K3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6.8</v>
      </c>
      <c r="K33">
        <f t="shared" si="48"/>
        <v>6</v>
      </c>
      <c r="L33" s="2">
        <f t="shared" si="49"/>
        <v>8</v>
      </c>
      <c r="M33" s="20"/>
    </row>
    <row r="34" spans="1:18" x14ac:dyDescent="0.2">
      <c r="A34" s="20"/>
      <c r="B34" t="s">
        <v>44</v>
      </c>
      <c r="C34" s="2">
        <f>AJ20</f>
        <v>3.5</v>
      </c>
      <c r="D34" s="2">
        <f t="shared" si="45"/>
        <v>3.5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4.5999999999999996</v>
      </c>
      <c r="K34">
        <f t="shared" si="48"/>
        <v>4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6</v>
      </c>
      <c r="D35" s="2">
        <f t="shared" si="45"/>
        <v>6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4.5999999999999996</v>
      </c>
      <c r="K35">
        <f t="shared" si="48"/>
        <v>3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3</v>
      </c>
      <c r="D36" s="2">
        <f t="shared" si="45"/>
        <v>3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5.6</v>
      </c>
      <c r="K36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5.8</v>
      </c>
      <c r="K37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47.4</v>
      </c>
      <c r="K38" s="34">
        <f t="shared" ref="K38:L38" si="50">SUM(K29:K37)</f>
        <v>39</v>
      </c>
      <c r="L38" s="34">
        <f t="shared" si="50"/>
        <v>57</v>
      </c>
      <c r="M38" s="20"/>
    </row>
    <row r="39" spans="1:18" x14ac:dyDescent="0.2">
      <c r="A39" s="20"/>
      <c r="B39" t="s">
        <v>49</v>
      </c>
      <c r="C39" s="2">
        <f>BN20</f>
        <v>6</v>
      </c>
      <c r="D39" s="2">
        <f t="shared" si="45"/>
        <v>6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6.4</v>
      </c>
      <c r="K40">
        <f>IFERROR(MIN(D7,P7,AB7,AN7,AZ7,BL7,CD7),0)</f>
        <v>5</v>
      </c>
      <c r="L40" s="2">
        <f>IFERROR(MAX(D7,P7,AB7,AN7,AZ7,BL7,CD7),0)</f>
        <v>8</v>
      </c>
      <c r="M40" s="20"/>
    </row>
    <row r="41" spans="1:18" x14ac:dyDescent="0.2">
      <c r="A41" s="20"/>
      <c r="B41" t="s">
        <v>51</v>
      </c>
      <c r="C41" s="2">
        <f>BZ20</f>
        <v>8</v>
      </c>
      <c r="D41" s="2">
        <f t="shared" si="45"/>
        <v>8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5.4</v>
      </c>
      <c r="K41">
        <f t="shared" ref="K41:K48" si="52">IFERROR(MIN(D8,P8,AB8,AN8,AZ8,BL8,CD8),0)</f>
        <v>5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7</v>
      </c>
      <c r="D42" s="2">
        <f t="shared" si="45"/>
        <v>7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5.2</v>
      </c>
      <c r="K42">
        <f t="shared" si="52"/>
        <v>4</v>
      </c>
      <c r="L42" s="2">
        <f t="shared" si="53"/>
        <v>8</v>
      </c>
      <c r="M42" s="20"/>
    </row>
    <row r="43" spans="1:18" x14ac:dyDescent="0.2">
      <c r="A43" s="20"/>
      <c r="B43" t="s">
        <v>53</v>
      </c>
      <c r="C43" s="25">
        <f>CL20</f>
        <v>5.5</v>
      </c>
      <c r="D43" s="25">
        <f t="shared" si="45"/>
        <v>5.5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6.4</v>
      </c>
      <c r="K43">
        <f t="shared" si="52"/>
        <v>5</v>
      </c>
      <c r="L43" s="2">
        <f t="shared" si="53"/>
        <v>8</v>
      </c>
      <c r="M43" s="20"/>
    </row>
    <row r="44" spans="1:18" x14ac:dyDescent="0.2">
      <c r="A44" s="20"/>
      <c r="B44" t="s">
        <v>37</v>
      </c>
      <c r="C44" s="2">
        <f>SUM(C29:C43)</f>
        <v>59</v>
      </c>
      <c r="D44" s="2">
        <f>SUM(D29:D43)</f>
        <v>59</v>
      </c>
      <c r="E44">
        <f>SUM(E29:E43)</f>
        <v>10</v>
      </c>
      <c r="F44" s="2">
        <f>SUM(F29:F43)</f>
        <v>10</v>
      </c>
      <c r="G44" s="20"/>
      <c r="I44" s="30">
        <v>14</v>
      </c>
      <c r="J44" s="2">
        <f t="shared" si="51"/>
        <v>4.5999999999999996</v>
      </c>
      <c r="K44">
        <f t="shared" si="52"/>
        <v>4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5.6</v>
      </c>
      <c r="K45">
        <f t="shared" si="52"/>
        <v>5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5.4</v>
      </c>
      <c r="K46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4.8</v>
      </c>
      <c r="K47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>
        <f t="shared" si="54"/>
        <v>1</v>
      </c>
      <c r="G48" s="20"/>
      <c r="I48" s="30">
        <v>18</v>
      </c>
      <c r="J48" s="2">
        <f t="shared" si="51"/>
        <v>7</v>
      </c>
      <c r="K48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si="54"/>
        <v>11</v>
      </c>
      <c r="G49" s="20"/>
      <c r="I49" s="33" t="s">
        <v>117</v>
      </c>
      <c r="J49" s="34">
        <f>SUM(J40:J48)</f>
        <v>50.8</v>
      </c>
      <c r="K49" s="34">
        <f t="shared" ref="K49:L49" si="55">SUM(K40:K48)</f>
        <v>42</v>
      </c>
      <c r="L49" s="34">
        <f t="shared" si="55"/>
        <v>61</v>
      </c>
      <c r="M49" s="20"/>
      <c r="R49" s="2"/>
    </row>
    <row r="50" spans="1:18" x14ac:dyDescent="0.2">
      <c r="A50" s="20"/>
      <c r="B50" t="s">
        <v>118</v>
      </c>
      <c r="C50">
        <f t="shared" si="54"/>
        <v>36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33</v>
      </c>
      <c r="G51" s="20"/>
      <c r="R51" s="2"/>
    </row>
    <row r="52" spans="1:18" x14ac:dyDescent="0.2">
      <c r="A52" s="20"/>
      <c r="B52" t="s">
        <v>12</v>
      </c>
      <c r="C52">
        <f t="shared" si="54"/>
        <v>9</v>
      </c>
      <c r="G52" s="20"/>
      <c r="R52" s="2"/>
    </row>
    <row r="53" spans="1:18" x14ac:dyDescent="0.2">
      <c r="A53" s="20"/>
      <c r="B53" t="s">
        <v>37</v>
      </c>
      <c r="C53" s="28">
        <f>SUM(C47:C52)</f>
        <v>90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7</v>
      </c>
      <c r="E56" s="30" t="str">
        <f t="shared" ref="E56:E64" si="57">IF(D56&lt;&gt;0,IF((D56-C56)=-1,"Birdie",IF((D56-C56)=-2,"Eagle",IF((D56-C56)=0,"Par",IF((D56-C56)=1,"bogey",IF((D56-C56)=2,"Double bogey","Other"))))),"  ")</f>
        <v>Other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5</v>
      </c>
      <c r="E57" s="30" t="str">
        <f t="shared" si="57"/>
        <v>bogey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8</v>
      </c>
      <c r="E58" s="30" t="str">
        <f t="shared" si="57"/>
        <v>Other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8</v>
      </c>
      <c r="E59" s="30" t="str">
        <f t="shared" si="57"/>
        <v>Other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5</v>
      </c>
      <c r="E60" s="30" t="str">
        <f t="shared" si="57"/>
        <v>Double bogey</v>
      </c>
      <c r="H60" t="s">
        <v>122</v>
      </c>
      <c r="I60">
        <f>COUNTIF(E56:E64,"bogey")</f>
        <v>2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6</v>
      </c>
      <c r="E61" s="30" t="str">
        <f t="shared" si="57"/>
        <v>Double bogey</v>
      </c>
      <c r="H61" t="s">
        <v>123</v>
      </c>
      <c r="I61">
        <f>COUNTIF(E56:E64,"Double bogey")</f>
        <v>4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6</v>
      </c>
      <c r="E62" s="30" t="str">
        <f t="shared" si="57"/>
        <v>Double bogey</v>
      </c>
      <c r="H62" t="s">
        <v>12</v>
      </c>
      <c r="I62">
        <f>COUNTIF(E56:E64,"Other")</f>
        <v>3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4</v>
      </c>
      <c r="E63" s="30" t="str">
        <f t="shared" si="57"/>
        <v>bogey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7</v>
      </c>
      <c r="E64" s="30" t="str">
        <f t="shared" si="57"/>
        <v>Double 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5</v>
      </c>
      <c r="E67" s="30" t="str">
        <f t="shared" ref="E67:E75" si="59">IF(D67&lt;&gt;0,IF((D67-C67)=-1,"Birdie",IF((D67-C67)=-2,"Eagle",IF((D67-C67)=0,"Par",IF((D67-C67)=1,"bogey",IF((D67-C67)=2,"Double bogey","Other"))))),"  ")</f>
        <v>bogey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7</v>
      </c>
      <c r="E68" s="30" t="str">
        <f t="shared" si="59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4</v>
      </c>
      <c r="E69" s="30" t="str">
        <f t="shared" si="59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5</v>
      </c>
      <c r="E70" s="30" t="str">
        <f t="shared" si="59"/>
        <v>bogey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6</v>
      </c>
      <c r="E71" s="30" t="str">
        <f t="shared" si="59"/>
        <v>bogey</v>
      </c>
      <c r="H71" t="s">
        <v>122</v>
      </c>
      <c r="I71">
        <f>COUNTIF(E67:E75,"bogey")</f>
        <v>6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5</v>
      </c>
      <c r="E72" s="30" t="str">
        <f t="shared" si="59"/>
        <v>Double bogey</v>
      </c>
      <c r="H72" t="s">
        <v>123</v>
      </c>
      <c r="I72">
        <f>COUNTIF(E67:E75,"Double bogey")</f>
        <v>2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5</v>
      </c>
      <c r="E73" s="30" t="str">
        <f t="shared" si="59"/>
        <v>bogey</v>
      </c>
      <c r="H73" t="s">
        <v>12</v>
      </c>
      <c r="I73">
        <f>COUNTIF(E67:E75,"Other")</f>
        <v>1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6</v>
      </c>
      <c r="E74" s="30" t="str">
        <f t="shared" si="59"/>
        <v>Double bogey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6</v>
      </c>
      <c r="E75" s="30" t="str">
        <f t="shared" si="59"/>
        <v>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6</v>
      </c>
      <c r="E78" s="30" t="str">
        <f t="shared" ref="E78:E86" si="61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5</v>
      </c>
      <c r="E79" s="30" t="str">
        <f t="shared" si="61"/>
        <v>bogey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4</v>
      </c>
      <c r="E80" s="30" t="str">
        <f t="shared" si="61"/>
        <v>Par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7</v>
      </c>
      <c r="E81" s="30" t="str">
        <f t="shared" si="61"/>
        <v>Double bogey</v>
      </c>
      <c r="H81" t="s">
        <v>9</v>
      </c>
      <c r="I81">
        <f>COUNTIF(E78:E86,"Par")</f>
        <v>2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4</v>
      </c>
      <c r="E82" s="30" t="str">
        <f t="shared" si="61"/>
        <v>bogey</v>
      </c>
      <c r="H82" t="s">
        <v>122</v>
      </c>
      <c r="I82">
        <f>COUNTIF(E78:E86,"bogey")</f>
        <v>3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5</v>
      </c>
      <c r="E83" s="30" t="str">
        <f t="shared" si="61"/>
        <v>bogey</v>
      </c>
      <c r="H83" t="s">
        <v>123</v>
      </c>
      <c r="I83">
        <f>COUNTIF(E78:E86,"Double bogey")</f>
        <v>3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4</v>
      </c>
      <c r="E84" s="30" t="str">
        <f t="shared" si="61"/>
        <v>Par</v>
      </c>
      <c r="H84" t="s">
        <v>12</v>
      </c>
      <c r="I84">
        <f>COUNTIF(E78:E86,"Other")</f>
        <v>1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6</v>
      </c>
      <c r="E85" s="30" t="str">
        <f t="shared" si="61"/>
        <v>Other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7</v>
      </c>
      <c r="E86" s="30" t="str">
        <f t="shared" si="61"/>
        <v>Double 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5</v>
      </c>
      <c r="E111" s="30" t="str">
        <f t="shared" ref="E111:E119" si="67">IF(D111&lt;&gt;0,IF((D111-C111)=-1,"Birdie",IF((D111-C111)=-2,"Eagle",IF((D111-C111)=0,"Par",IF((D111-C111)=1,"bogey",IF((D111-C111)=2,"Double bogey","Other"))))),"  ")</f>
        <v>bogey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6</v>
      </c>
      <c r="E112" s="30" t="str">
        <f t="shared" si="67"/>
        <v>Double 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4</v>
      </c>
      <c r="E113" s="30" t="str">
        <f t="shared" si="67"/>
        <v>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6</v>
      </c>
      <c r="E114" s="30" t="str">
        <f t="shared" si="67"/>
        <v>Double bogey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6</v>
      </c>
      <c r="E115" s="30" t="str">
        <f t="shared" si="67"/>
        <v>bogey</v>
      </c>
      <c r="H115" t="s">
        <v>122</v>
      </c>
      <c r="I115">
        <f>COUNTIF(E111:E119,"bogey")</f>
        <v>6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5</v>
      </c>
      <c r="E116" s="30" t="str">
        <f t="shared" si="67"/>
        <v>Double bogey</v>
      </c>
      <c r="H116" t="s">
        <v>123</v>
      </c>
      <c r="I116">
        <f>COUNTIF(E111:E119,"Double bogey")</f>
        <v>3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5</v>
      </c>
      <c r="E117" s="30" t="str">
        <f t="shared" si="67"/>
        <v>bogey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5</v>
      </c>
      <c r="E118" s="30" t="str">
        <f t="shared" si="67"/>
        <v>bogey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6</v>
      </c>
      <c r="E119" s="30" t="str">
        <f t="shared" si="67"/>
        <v>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6</v>
      </c>
      <c r="E122" s="30" t="str">
        <f t="shared" ref="E122:E130" si="69">IF(D122&lt;&gt;0,IF((D122-C122)=-1,"Birdie",IF((D122-C122)=-2,"Eagle",IF((D122-C122)=0,"Par",IF((D122-C122)=1,"bogey",IF((D122-C122)=2,"Double bogey","Other"))))),"  ")</f>
        <v>Double bogey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5</v>
      </c>
      <c r="E123" s="30" t="str">
        <f t="shared" si="69"/>
        <v>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6</v>
      </c>
      <c r="E124" s="30" t="str">
        <f t="shared" si="69"/>
        <v>Double bogey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5</v>
      </c>
      <c r="E125" s="30" t="str">
        <f t="shared" si="69"/>
        <v>Par</v>
      </c>
      <c r="H125" t="s">
        <v>9</v>
      </c>
      <c r="I125">
        <f>COUNTIF(E122:E130,"Par")</f>
        <v>1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4</v>
      </c>
      <c r="E126" s="30" t="str">
        <f t="shared" si="69"/>
        <v>bogey</v>
      </c>
      <c r="H126" t="s">
        <v>122</v>
      </c>
      <c r="I126">
        <f>COUNTIF(E122:E130,"bogey")</f>
        <v>2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6</v>
      </c>
      <c r="E127" s="30" t="str">
        <f t="shared" si="69"/>
        <v>Double bogey</v>
      </c>
      <c r="H127" t="s">
        <v>123</v>
      </c>
      <c r="I127">
        <f>COUNTIF(E122:E130,"Double bogey")</f>
        <v>5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6</v>
      </c>
      <c r="E128" s="30" t="str">
        <f t="shared" si="69"/>
        <v>Double bogey</v>
      </c>
      <c r="H128" t="s">
        <v>12</v>
      </c>
      <c r="I128">
        <f>COUNTIF(E122:E130,"Other")</f>
        <v>1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5</v>
      </c>
      <c r="E129" s="30" t="str">
        <f t="shared" si="69"/>
        <v>Double bogey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8</v>
      </c>
      <c r="E130" s="30" t="str">
        <f t="shared" si="69"/>
        <v>Other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4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Par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5</v>
      </c>
      <c r="E134" s="30" t="str">
        <f t="shared" si="71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7</v>
      </c>
      <c r="E135" s="30" t="str">
        <f t="shared" si="71"/>
        <v>Other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5</v>
      </c>
      <c r="E136" s="30" t="str">
        <f t="shared" si="71"/>
        <v>bogey</v>
      </c>
      <c r="H136" t="s">
        <v>9</v>
      </c>
      <c r="I136">
        <f>COUNTIF(E133:E141,"Par")</f>
        <v>2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8</v>
      </c>
      <c r="E137" s="30" t="str">
        <f t="shared" si="71"/>
        <v>Other</v>
      </c>
      <c r="H137" t="s">
        <v>122</v>
      </c>
      <c r="I137">
        <f>COUNTIF(E133:E141,"bogey")</f>
        <v>3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5</v>
      </c>
      <c r="E138" s="30" t="str">
        <f t="shared" si="71"/>
        <v>Double bogey</v>
      </c>
      <c r="H138" t="s">
        <v>123</v>
      </c>
      <c r="I138">
        <f>COUNTIF(E133:E141,"Double bogey")</f>
        <v>2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5</v>
      </c>
      <c r="E139" s="30" t="str">
        <f t="shared" si="71"/>
        <v>bogey</v>
      </c>
      <c r="H139" t="s">
        <v>12</v>
      </c>
      <c r="I139">
        <f>COUNTIF(E133:E141,"Other")</f>
        <v>2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6</v>
      </c>
      <c r="E140" s="30" t="str">
        <f t="shared" si="71"/>
        <v>Double bogey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5</v>
      </c>
      <c r="E141" s="30" t="str">
        <f t="shared" si="71"/>
        <v>Par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8</v>
      </c>
      <c r="E166" s="30" t="str">
        <f t="shared" ref="E166:E174" si="77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6</v>
      </c>
      <c r="E167" s="30" t="str">
        <f t="shared" si="77"/>
        <v>Double 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4</v>
      </c>
      <c r="E168" s="30" t="str">
        <f t="shared" si="77"/>
        <v>Par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6</v>
      </c>
      <c r="E169" s="30" t="str">
        <f t="shared" si="77"/>
        <v>bogey</v>
      </c>
      <c r="H169" t="s">
        <v>9</v>
      </c>
      <c r="I169">
        <f>COUNTIF(E166:E174,"Par")</f>
        <v>1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5</v>
      </c>
      <c r="E170" s="30" t="str">
        <f t="shared" si="77"/>
        <v>Double bogey</v>
      </c>
      <c r="H170" t="s">
        <v>122</v>
      </c>
      <c r="I170">
        <f>COUNTIF(E166:E174,"bogey")</f>
        <v>4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5</v>
      </c>
      <c r="E171" s="30" t="str">
        <f t="shared" si="77"/>
        <v>bogey</v>
      </c>
      <c r="H171" t="s">
        <v>123</v>
      </c>
      <c r="I171">
        <f>COUNTIF(E166:E174,"Double bogey")</f>
        <v>3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5</v>
      </c>
      <c r="E172" s="30" t="str">
        <f t="shared" si="77"/>
        <v>bogey</v>
      </c>
      <c r="H172" t="s">
        <v>12</v>
      </c>
      <c r="I172">
        <f>COUNTIF(E166:E174,"Other")</f>
        <v>1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5</v>
      </c>
      <c r="E173" s="30" t="str">
        <f t="shared" si="77"/>
        <v>Double bogey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6</v>
      </c>
      <c r="E174" s="30" t="str">
        <f t="shared" si="77"/>
        <v>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6</v>
      </c>
      <c r="E188" s="30" t="str">
        <f t="shared" ref="E188:E196" si="81">IF(D188&lt;&gt;0,IF((D188-C188)=-1,"Birdie",IF((D188-C188)=-2,"Eagle",IF((D188-C188)=0,"Par",IF((D188-C188)=1,"bogey",IF((D188-C188)=2,"Double bogey","Other"))))),"  ")</f>
        <v>Double bogey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5</v>
      </c>
      <c r="E189" s="30" t="str">
        <f t="shared" si="81"/>
        <v>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3</v>
      </c>
      <c r="E190" s="30" t="str">
        <f t="shared" si="81"/>
        <v>Par</v>
      </c>
      <c r="H190" t="s">
        <v>8</v>
      </c>
      <c r="I190">
        <f>COUNTIF(E188:E196,"Birdie")</f>
        <v>1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4</v>
      </c>
      <c r="E191" s="30" t="str">
        <f t="shared" si="81"/>
        <v>Par</v>
      </c>
      <c r="H191" t="s">
        <v>9</v>
      </c>
      <c r="I191">
        <f>COUNTIF(E188:E196,"Par")</f>
        <v>3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7</v>
      </c>
      <c r="E192" s="30" t="str">
        <f t="shared" si="81"/>
        <v>Double bogey</v>
      </c>
      <c r="H192" t="s">
        <v>122</v>
      </c>
      <c r="I192">
        <f>COUNTIF(E188:E196,"bogey")</f>
        <v>3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4</v>
      </c>
      <c r="E193" s="30" t="str">
        <f t="shared" si="81"/>
        <v>bogey</v>
      </c>
      <c r="H193" t="s">
        <v>123</v>
      </c>
      <c r="I193">
        <f>COUNTIF(E188:E196,"Double bogey")</f>
        <v>2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3</v>
      </c>
      <c r="E194" s="30" t="str">
        <f t="shared" si="81"/>
        <v>Birdie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5</v>
      </c>
      <c r="E195" s="30" t="str">
        <f t="shared" si="81"/>
        <v>bogey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5</v>
      </c>
      <c r="E196" s="30" t="str">
        <f t="shared" si="81"/>
        <v>Par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5</v>
      </c>
      <c r="E199" s="30" t="str">
        <f t="shared" ref="E199:E207" si="83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6</v>
      </c>
      <c r="E200" s="30" t="str">
        <f t="shared" si="83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4</v>
      </c>
      <c r="E201" s="30" t="str">
        <f t="shared" si="83"/>
        <v>Par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6</v>
      </c>
      <c r="E202" s="30" t="str">
        <f t="shared" si="83"/>
        <v>bogey</v>
      </c>
      <c r="H202" t="s">
        <v>9</v>
      </c>
      <c r="I202">
        <f>COUNTIF(E199:E207,"Par")</f>
        <v>1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5</v>
      </c>
      <c r="E203" s="30" t="str">
        <f t="shared" si="83"/>
        <v>Double bogey</v>
      </c>
      <c r="H203" t="s">
        <v>122</v>
      </c>
      <c r="I203">
        <f>COUNTIF(E199:E207,"bogey")</f>
        <v>3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6</v>
      </c>
      <c r="E204" s="30" t="str">
        <f t="shared" si="83"/>
        <v>Double bogey</v>
      </c>
      <c r="H204" t="s">
        <v>123</v>
      </c>
      <c r="I204">
        <f>COUNTIF(E199:E207,"Double bogey")</f>
        <v>5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6</v>
      </c>
      <c r="E205" s="30" t="str">
        <f t="shared" si="83"/>
        <v>Double bogey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4</v>
      </c>
      <c r="E206" s="30" t="str">
        <f t="shared" si="83"/>
        <v>bogey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7</v>
      </c>
      <c r="E207" s="30" t="str">
        <f t="shared" si="83"/>
        <v>Double 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5</v>
      </c>
      <c r="E210" s="30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6</v>
      </c>
      <c r="E211" s="30" t="str">
        <f t="shared" si="85"/>
        <v>Double 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3</v>
      </c>
      <c r="E212" s="30" t="str">
        <f t="shared" si="85"/>
        <v>Par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5</v>
      </c>
      <c r="E213" s="30" t="str">
        <f t="shared" si="85"/>
        <v>bogey</v>
      </c>
      <c r="H213" t="s">
        <v>9</v>
      </c>
      <c r="I213">
        <f>COUNTIF(E210:E218,"Par")</f>
        <v>1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7</v>
      </c>
      <c r="E214" s="30" t="str">
        <f t="shared" si="85"/>
        <v>Double bogey</v>
      </c>
      <c r="H214" t="s">
        <v>122</v>
      </c>
      <c r="I214">
        <f>COUNTIF(E210:E218,"bogey")</f>
        <v>4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4</v>
      </c>
      <c r="E215" s="30" t="str">
        <f t="shared" si="85"/>
        <v>bogey</v>
      </c>
      <c r="H215" t="s">
        <v>123</v>
      </c>
      <c r="I215">
        <f>COUNTIF(E210:E218,"Double bogey")</f>
        <v>4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5</v>
      </c>
      <c r="E216" s="30" t="str">
        <f t="shared" si="85"/>
        <v>bogey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6</v>
      </c>
      <c r="E217" s="30" t="str">
        <f t="shared" si="85"/>
        <v>Double bogey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7</v>
      </c>
      <c r="E218" s="30" t="str">
        <f t="shared" si="85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CN218"/>
  <sheetViews>
    <sheetView topLeftCell="A9" workbookViewId="0">
      <pane xSplit="13" topLeftCell="CG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4</v>
      </c>
      <c r="AO7" s="15">
        <f t="shared" ref="AO7:AO15" si="13">IF((AN7-AM7)&gt;3,AM7+3,AN7)</f>
        <v>4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3</v>
      </c>
      <c r="BG7" s="15">
        <f t="shared" ref="BG7:BG15" si="19">IF((BF7-BE7)&gt;3,BE7+3,BF7)</f>
        <v>3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3</v>
      </c>
      <c r="BM7" s="15">
        <f t="shared" ref="BM7:BM15" si="21">IF((BL7-BK7)&gt;3,BK7+3,BL7)</f>
        <v>3</v>
      </c>
      <c r="BN7" s="2">
        <v>0.5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4</v>
      </c>
      <c r="BS7" s="15">
        <f t="shared" ref="BS7:BS15" si="23">IF((BR7-BQ7)&gt;3,BQ7+3,BR7)</f>
        <v>4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4</v>
      </c>
      <c r="AO8" s="15">
        <f t="shared" si="13"/>
        <v>4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4</v>
      </c>
      <c r="AU8" s="15">
        <f t="shared" si="15"/>
        <v>4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>
        <v>2</v>
      </c>
      <c r="K9" s="15">
        <f t="shared" si="3"/>
        <v>2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0.5</v>
      </c>
      <c r="S9" s="9"/>
      <c r="T9" s="16">
        <f t="shared" si="33"/>
        <v>3</v>
      </c>
      <c r="U9" s="15">
        <f t="shared" si="6"/>
        <v>3</v>
      </c>
      <c r="V9" s="15">
        <v>3</v>
      </c>
      <c r="W9" s="15">
        <f t="shared" si="7"/>
        <v>3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3</v>
      </c>
      <c r="AS9" s="15">
        <f t="shared" si="14"/>
        <v>3</v>
      </c>
      <c r="AT9" s="15">
        <v>3</v>
      </c>
      <c r="AU9" s="15">
        <f t="shared" si="15"/>
        <v>3</v>
      </c>
      <c r="AV9" s="2">
        <v>0.5</v>
      </c>
      <c r="AW9" s="9"/>
      <c r="AX9" s="16">
        <f t="shared" si="38"/>
        <v>12</v>
      </c>
      <c r="AY9" s="15">
        <f t="shared" si="16"/>
        <v>4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3</v>
      </c>
      <c r="BQ9" s="15">
        <f t="shared" si="22"/>
        <v>3</v>
      </c>
      <c r="BR9" s="15">
        <v>3</v>
      </c>
      <c r="BS9" s="15">
        <f t="shared" si="23"/>
        <v>3</v>
      </c>
      <c r="BT9" s="2">
        <v>0.5</v>
      </c>
      <c r="BU9" s="9"/>
      <c r="BV9" s="16">
        <f t="shared" si="42"/>
        <v>3</v>
      </c>
      <c r="BW9" s="15">
        <f t="shared" si="24"/>
        <v>3</v>
      </c>
      <c r="BX9" s="15">
        <v>3</v>
      </c>
      <c r="BY9" s="15">
        <f t="shared" si="25"/>
        <v>3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0.5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0</v>
      </c>
      <c r="AW10" s="9"/>
      <c r="AX10" s="16">
        <f t="shared" si="38"/>
        <v>13</v>
      </c>
      <c r="AY10" s="15">
        <f t="shared" si="16"/>
        <v>5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>
        <v>6</v>
      </c>
      <c r="K11" s="15">
        <f t="shared" si="3"/>
        <v>6</v>
      </c>
      <c r="L11" s="2">
        <v>1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>
        <v>3</v>
      </c>
      <c r="AO11" s="15">
        <f t="shared" si="13"/>
        <v>3</v>
      </c>
      <c r="AP11" s="2">
        <v>1</v>
      </c>
      <c r="AQ11" s="9"/>
      <c r="AR11" s="16">
        <f t="shared" si="37"/>
        <v>5</v>
      </c>
      <c r="AS11" s="15">
        <f t="shared" si="14"/>
        <v>5</v>
      </c>
      <c r="AT11" s="15">
        <v>6</v>
      </c>
      <c r="AU11" s="15">
        <f t="shared" si="15"/>
        <v>6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5</v>
      </c>
      <c r="BG11" s="15">
        <f t="shared" si="19"/>
        <v>5</v>
      </c>
      <c r="BH11" s="2">
        <v>0.5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5</v>
      </c>
      <c r="BQ11" s="15">
        <f t="shared" si="22"/>
        <v>5</v>
      </c>
      <c r="BR11" s="15">
        <v>6</v>
      </c>
      <c r="BS11" s="15">
        <f t="shared" si="23"/>
        <v>6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5</v>
      </c>
      <c r="CK11" s="15">
        <f t="shared" si="29"/>
        <v>5</v>
      </c>
      <c r="CL11" s="2">
        <v>1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3</v>
      </c>
      <c r="W12" s="15">
        <f t="shared" si="7"/>
        <v>3</v>
      </c>
      <c r="X12" s="2">
        <v>1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>
        <v>5</v>
      </c>
      <c r="AO12" s="15">
        <f t="shared" si="13"/>
        <v>5</v>
      </c>
      <c r="AP12" s="2">
        <v>0</v>
      </c>
      <c r="AQ12" s="9"/>
      <c r="AR12" s="16">
        <f t="shared" si="37"/>
        <v>6</v>
      </c>
      <c r="AS12" s="15">
        <f t="shared" si="14"/>
        <v>3</v>
      </c>
      <c r="AT12" s="15">
        <v>3</v>
      </c>
      <c r="AU12" s="15">
        <f t="shared" si="15"/>
        <v>3</v>
      </c>
      <c r="AV12" s="2">
        <v>0.5</v>
      </c>
      <c r="AW12" s="9"/>
      <c r="AX12" s="16">
        <f t="shared" si="38"/>
        <v>15</v>
      </c>
      <c r="AY12" s="15">
        <f t="shared" si="16"/>
        <v>4</v>
      </c>
      <c r="AZ12" s="15">
        <v>4</v>
      </c>
      <c r="BA12" s="15">
        <f t="shared" si="17"/>
        <v>4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3</v>
      </c>
      <c r="BG12" s="15">
        <f t="shared" si="19"/>
        <v>3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5</v>
      </c>
      <c r="BM12" s="15">
        <f t="shared" si="21"/>
        <v>5</v>
      </c>
      <c r="BN12" s="2">
        <v>0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0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3</v>
      </c>
      <c r="W13" s="15">
        <f t="shared" si="7"/>
        <v>3</v>
      </c>
      <c r="X13" s="2">
        <v>1</v>
      </c>
      <c r="Y13" s="9"/>
      <c r="Z13" s="16">
        <f t="shared" si="34"/>
        <v>16</v>
      </c>
      <c r="AA13" s="15">
        <f t="shared" si="8"/>
        <v>4</v>
      </c>
      <c r="AB13" s="15">
        <v>5</v>
      </c>
      <c r="AC13" s="15">
        <f t="shared" si="9"/>
        <v>5</v>
      </c>
      <c r="AD13" s="2">
        <v>0.5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>
        <v>4</v>
      </c>
      <c r="AO13" s="15">
        <f t="shared" si="13"/>
        <v>4</v>
      </c>
      <c r="AP13" s="2">
        <v>0.5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0.5</v>
      </c>
      <c r="AW13" s="9"/>
      <c r="AX13" s="16">
        <f t="shared" si="38"/>
        <v>16</v>
      </c>
      <c r="AY13" s="15">
        <f t="shared" si="16"/>
        <v>4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4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8</v>
      </c>
      <c r="U14" s="15">
        <f t="shared" si="6"/>
        <v>4</v>
      </c>
      <c r="V14" s="15">
        <v>5</v>
      </c>
      <c r="W14" s="15">
        <f t="shared" si="7"/>
        <v>5</v>
      </c>
      <c r="X14" s="2">
        <v>1</v>
      </c>
      <c r="Y14" s="9"/>
      <c r="Z14" s="16">
        <f t="shared" si="34"/>
        <v>17</v>
      </c>
      <c r="AA14" s="15">
        <f t="shared" si="8"/>
        <v>3</v>
      </c>
      <c r="AB14" s="15">
        <v>4</v>
      </c>
      <c r="AC14" s="15">
        <f t="shared" si="9"/>
        <v>4</v>
      </c>
      <c r="AD14" s="2"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>
        <v>4</v>
      </c>
      <c r="AO14" s="15">
        <f t="shared" si="13"/>
        <v>4</v>
      </c>
      <c r="AP14" s="2">
        <v>1</v>
      </c>
      <c r="AQ14" s="9"/>
      <c r="AR14" s="16">
        <f t="shared" si="37"/>
        <v>8</v>
      </c>
      <c r="AS14" s="15">
        <f t="shared" si="14"/>
        <v>4</v>
      </c>
      <c r="AT14" s="15">
        <v>4</v>
      </c>
      <c r="AU14" s="15">
        <f t="shared" si="15"/>
        <v>4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>
        <v>2</v>
      </c>
      <c r="BA14" s="15">
        <f t="shared" si="17"/>
        <v>2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1</v>
      </c>
      <c r="BO14" s="9"/>
      <c r="BP14" s="16">
        <f t="shared" si="41"/>
        <v>8</v>
      </c>
      <c r="BQ14" s="15">
        <f t="shared" si="22"/>
        <v>4</v>
      </c>
      <c r="BR14" s="15">
        <v>5</v>
      </c>
      <c r="BS14" s="15">
        <f t="shared" si="23"/>
        <v>5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8</v>
      </c>
      <c r="CI14" s="15">
        <f t="shared" si="28"/>
        <v>4</v>
      </c>
      <c r="CJ14" s="15">
        <v>5</v>
      </c>
      <c r="CK14" s="15">
        <f t="shared" si="29"/>
        <v>5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5</v>
      </c>
      <c r="W15" s="15">
        <f t="shared" si="7"/>
        <v>5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5</v>
      </c>
      <c r="BM15" s="15">
        <f t="shared" si="21"/>
        <v>5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5</v>
      </c>
      <c r="BS15" s="15">
        <f t="shared" si="23"/>
        <v>5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4</v>
      </c>
      <c r="CK15" s="15">
        <f t="shared" si="29"/>
        <v>4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36</v>
      </c>
      <c r="J16" s="15">
        <f>SUM(J7:J15)</f>
        <v>45</v>
      </c>
      <c r="K16" s="15">
        <f>SUM(K7:K15)</f>
        <v>45</v>
      </c>
      <c r="L16" s="2">
        <f>SUM(L7:L15)</f>
        <v>5.5</v>
      </c>
      <c r="M16" s="9"/>
      <c r="N16" s="10" t="s">
        <v>37</v>
      </c>
      <c r="O16" s="15">
        <f>SUM(O7:O15)</f>
        <v>36</v>
      </c>
      <c r="P16" s="15">
        <f>SUM(P7:P15)</f>
        <v>46</v>
      </c>
      <c r="Q16" s="15">
        <f>SUM(Q7:Q15)</f>
        <v>46</v>
      </c>
      <c r="R16" s="2">
        <f>SUM(R7:R15)</f>
        <v>3.5</v>
      </c>
      <c r="S16" s="9"/>
      <c r="T16" s="10" t="s">
        <v>37</v>
      </c>
      <c r="U16" s="15">
        <f>SUM(U7:U15)</f>
        <v>36</v>
      </c>
      <c r="V16" s="15">
        <f>SUM(V7:V15)</f>
        <v>40</v>
      </c>
      <c r="W16" s="15">
        <f>SUM(W7:W15)</f>
        <v>40</v>
      </c>
      <c r="X16" s="2">
        <f>SUM(X7:X15)</f>
        <v>5.5</v>
      </c>
      <c r="Y16" s="9"/>
      <c r="Z16" s="10" t="s">
        <v>37</v>
      </c>
      <c r="AA16" s="15">
        <f>SUM(AA7:AA15)</f>
        <v>36</v>
      </c>
      <c r="AB16" s="15">
        <f>SUM(AB7:AB15)</f>
        <v>45</v>
      </c>
      <c r="AC16" s="15">
        <f>SUM(AC7:AC15)</f>
        <v>45</v>
      </c>
      <c r="AD16" s="2">
        <f>SUM(AD7:AD15)</f>
        <v>3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39</v>
      </c>
      <c r="AO16" s="15">
        <f>SUM(AO7:AO15)</f>
        <v>39</v>
      </c>
      <c r="AP16" s="2">
        <f>SUM(AP7:AP15)</f>
        <v>5.5</v>
      </c>
      <c r="AQ16" s="9"/>
      <c r="AR16" s="10" t="s">
        <v>37</v>
      </c>
      <c r="AS16" s="15">
        <f>SUM(AS7:AS15)</f>
        <v>36</v>
      </c>
      <c r="AT16" s="15">
        <f>SUM(AT7:AT15)</f>
        <v>40</v>
      </c>
      <c r="AU16" s="15">
        <f>SUM(AU7:AU15)</f>
        <v>40</v>
      </c>
      <c r="AV16" s="2">
        <f>SUM(AV7:AV15)</f>
        <v>2.5</v>
      </c>
      <c r="AW16" s="9"/>
      <c r="AX16" s="10" t="s">
        <v>37</v>
      </c>
      <c r="AY16" s="15">
        <f>SUM(AY7:AY15)</f>
        <v>36</v>
      </c>
      <c r="AZ16" s="15">
        <f>SUM(AZ7:AZ15)</f>
        <v>38</v>
      </c>
      <c r="BA16" s="15">
        <f>SUM(BA7:BA15)</f>
        <v>38</v>
      </c>
      <c r="BB16" s="2">
        <f>SUM(BB7:BB15)</f>
        <v>6.5</v>
      </c>
      <c r="BC16" s="9"/>
      <c r="BD16" s="10" t="s">
        <v>37</v>
      </c>
      <c r="BE16" s="15">
        <f>SUM(BE7:BE15)</f>
        <v>36</v>
      </c>
      <c r="BF16" s="15">
        <f>SUM(BF7:BF15)</f>
        <v>40</v>
      </c>
      <c r="BG16" s="15">
        <f>SUM(BG7:BG15)</f>
        <v>40</v>
      </c>
      <c r="BH16" s="2">
        <f>SUM(BH7:BH15)</f>
        <v>3.5</v>
      </c>
      <c r="BI16" s="9"/>
      <c r="BJ16" s="10" t="s">
        <v>37</v>
      </c>
      <c r="BK16" s="15">
        <f>SUM(BK7:BK15)</f>
        <v>36</v>
      </c>
      <c r="BL16" s="15">
        <f>SUM(BL7:BL15)</f>
        <v>43</v>
      </c>
      <c r="BM16" s="15">
        <f>SUM(BM7:BM15)</f>
        <v>43</v>
      </c>
      <c r="BN16" s="2">
        <f>SUM(BN7:BN15)</f>
        <v>3</v>
      </c>
      <c r="BO16" s="9"/>
      <c r="BP16" s="10" t="s">
        <v>37</v>
      </c>
      <c r="BQ16" s="15">
        <f>SUM(BQ7:BQ15)</f>
        <v>36</v>
      </c>
      <c r="BR16" s="15">
        <f>SUM(BR7:BR15)</f>
        <v>42</v>
      </c>
      <c r="BS16" s="15">
        <f>SUM(BS7:BS15)</f>
        <v>42</v>
      </c>
      <c r="BT16" s="2">
        <f>SUM(BT7:BT15)</f>
        <v>2</v>
      </c>
      <c r="BU16" s="9"/>
      <c r="BV16" s="10" t="s">
        <v>37</v>
      </c>
      <c r="BW16" s="15">
        <f>SUM(BW7:BW15)</f>
        <v>36</v>
      </c>
      <c r="BX16" s="15">
        <f>SUM(BX7:BX15)</f>
        <v>42</v>
      </c>
      <c r="BY16" s="15">
        <f>SUM(BY7:BY15)</f>
        <v>42</v>
      </c>
      <c r="BZ16" s="2">
        <f>SUM(BZ7:BZ15)</f>
        <v>5</v>
      </c>
      <c r="CA16" s="9"/>
      <c r="CB16" s="10" t="s">
        <v>37</v>
      </c>
      <c r="CC16" s="15">
        <f>SUM(CC7:CC15)</f>
        <v>36</v>
      </c>
      <c r="CD16" s="15">
        <f>SUM(CD7:CD15)</f>
        <v>43</v>
      </c>
      <c r="CE16" s="15">
        <f>SUM(CE7:CE15)</f>
        <v>43</v>
      </c>
      <c r="CF16" s="2">
        <f>SUM(CF7:CF15)</f>
        <v>5</v>
      </c>
      <c r="CG16" s="9"/>
      <c r="CH16" s="10" t="s">
        <v>37</v>
      </c>
      <c r="CI16" s="15">
        <f>SUM(CI7:CI15)</f>
        <v>36</v>
      </c>
      <c r="CJ16" s="15">
        <f>SUM(CJ7:CJ15)</f>
        <v>42</v>
      </c>
      <c r="CK16" s="15">
        <f>SUM(CK7:CK15)</f>
        <v>42</v>
      </c>
      <c r="CL16" s="2">
        <f>SUM(CL7:CL15)</f>
        <v>4.5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1</v>
      </c>
      <c r="M18" s="9"/>
      <c r="Q18" t="s">
        <v>110</v>
      </c>
      <c r="R18" s="35">
        <v>0</v>
      </c>
      <c r="S18" s="9"/>
      <c r="W18" t="s">
        <v>110</v>
      </c>
      <c r="X18" s="2">
        <v>1</v>
      </c>
      <c r="Y18" s="9"/>
      <c r="AC18" t="s">
        <v>110</v>
      </c>
      <c r="AD18" s="2">
        <v>0</v>
      </c>
      <c r="AE18" s="9"/>
      <c r="AI18" t="s">
        <v>110</v>
      </c>
      <c r="AK18" s="9"/>
      <c r="AO18" t="s">
        <v>110</v>
      </c>
      <c r="AP18" s="2">
        <v>1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6.5</v>
      </c>
      <c r="M20" s="9"/>
      <c r="Q20" t="s">
        <v>111</v>
      </c>
      <c r="R20" s="17">
        <f>SUM(R16:R19)</f>
        <v>3.5</v>
      </c>
      <c r="S20" s="9"/>
      <c r="W20" t="s">
        <v>111</v>
      </c>
      <c r="X20" s="17">
        <f>SUM(X16:X19)</f>
        <v>6.5</v>
      </c>
      <c r="Y20" s="9"/>
      <c r="AC20" t="s">
        <v>111</v>
      </c>
      <c r="AD20" s="17">
        <f>SUM(AD16:AD19)</f>
        <v>3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6.5</v>
      </c>
      <c r="AQ20" s="9"/>
      <c r="AU20" t="s">
        <v>111</v>
      </c>
      <c r="AV20" s="17">
        <f>SUM(AV16:AV19)</f>
        <v>2.5</v>
      </c>
      <c r="AW20" s="9"/>
      <c r="BA20" t="s">
        <v>111</v>
      </c>
      <c r="BB20" s="17">
        <f>SUM(BB16:BB19)</f>
        <v>7.5</v>
      </c>
      <c r="BC20" s="9"/>
      <c r="BG20" t="s">
        <v>111</v>
      </c>
      <c r="BH20" s="17">
        <f>SUM(BH16:BH19)</f>
        <v>3.5</v>
      </c>
      <c r="BI20" s="9"/>
      <c r="BM20" t="s">
        <v>111</v>
      </c>
      <c r="BN20" s="17">
        <f>SUM(BN16:BN19)</f>
        <v>3</v>
      </c>
      <c r="BO20" s="9"/>
      <c r="BS20" t="s">
        <v>111</v>
      </c>
      <c r="BT20" s="17">
        <f>SUM(BT16:BT19)</f>
        <v>2</v>
      </c>
      <c r="BU20" s="9"/>
      <c r="BY20" t="s">
        <v>111</v>
      </c>
      <c r="BZ20" s="17">
        <f>SUM(BZ16:BZ19)</f>
        <v>6</v>
      </c>
      <c r="CA20" s="9"/>
      <c r="CE20" t="s">
        <v>111</v>
      </c>
      <c r="CF20" s="17">
        <f>SUM(CF16:CF19)</f>
        <v>6</v>
      </c>
      <c r="CG20" s="9"/>
      <c r="CK20" t="s">
        <v>111</v>
      </c>
      <c r="CL20" s="17">
        <f>SUM(CL16:CL19)</f>
        <v>4.5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9</v>
      </c>
      <c r="M22" s="9"/>
      <c r="Q22" t="s">
        <v>55</v>
      </c>
      <c r="R22" s="36">
        <f>IF(P16=0,0,Q16-O16)</f>
        <v>10</v>
      </c>
      <c r="S22" s="9"/>
      <c r="W22" t="s">
        <v>55</v>
      </c>
      <c r="X22" s="2">
        <f>IF(V16=0,0,W16-U16)</f>
        <v>4</v>
      </c>
      <c r="Y22" s="9"/>
      <c r="AC22" t="s">
        <v>55</v>
      </c>
      <c r="AD22" s="2">
        <f>IF(AB16=0,0,AC16-AA16)</f>
        <v>9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3</v>
      </c>
      <c r="AQ22" s="9"/>
      <c r="AU22" t="s">
        <v>55</v>
      </c>
      <c r="AV22" s="2">
        <f>IF(AT16=0,0,AU16-AS16)</f>
        <v>4</v>
      </c>
      <c r="AW22" s="9"/>
      <c r="BA22" t="s">
        <v>55</v>
      </c>
      <c r="BB22" s="2">
        <f>IF(AZ16=0,0,BA16-AY16)</f>
        <v>2</v>
      </c>
      <c r="BC22" s="9"/>
      <c r="BG22" t="s">
        <v>55</v>
      </c>
      <c r="BH22" s="2">
        <f>IF(BF16=0,0,BG16-BE16)</f>
        <v>4</v>
      </c>
      <c r="BI22" s="9"/>
      <c r="BM22" t="s">
        <v>55</v>
      </c>
      <c r="BN22" s="2">
        <f>IF(BL16=0,0,BM16-BK16)</f>
        <v>7</v>
      </c>
      <c r="BO22" s="9"/>
      <c r="BS22" t="s">
        <v>55</v>
      </c>
      <c r="BT22" s="2">
        <f>IF(BR16=0,0,BS16-BQ16)</f>
        <v>6</v>
      </c>
      <c r="BU22" s="9"/>
      <c r="BY22" t="s">
        <v>55</v>
      </c>
      <c r="BZ22" s="2">
        <f>IF(BX16=0,0,BY16-BW16)</f>
        <v>6</v>
      </c>
      <c r="CA22" s="9"/>
      <c r="CE22" t="s">
        <v>55</v>
      </c>
      <c r="CF22" s="2">
        <f>IF(CD16=0,0,CE16-CC16)</f>
        <v>7</v>
      </c>
      <c r="CG22" s="9"/>
      <c r="CK22" t="s">
        <v>55</v>
      </c>
      <c r="CL22" s="2">
        <f>IF(CJ16=0,0,CK16-CI16)</f>
        <v>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  <c r="AY27" s="108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4.7142857142857144</v>
      </c>
      <c r="K29">
        <f>IFERROR(MIN(J7,V7,AH7,AT7,BF7,BR7,BX7,CJ7),0)</f>
        <v>3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6.5</v>
      </c>
      <c r="D30" s="198">
        <v>6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5.1428571428571432</v>
      </c>
      <c r="K30">
        <f t="shared" ref="K30:K37" si="48">IFERROR(MIN(J8,V8,AH8,AT8,BF8,BR8,BX8,CJ8),0)</f>
        <v>4</v>
      </c>
      <c r="L30" s="2">
        <f t="shared" ref="L30:L37" si="49">IFERROR(MAX(J8,V8,AH8,AT8,BF8,BR8,BX8,CJ8),0)</f>
        <v>6</v>
      </c>
      <c r="M30" s="20"/>
    </row>
    <row r="31" spans="1:91" x14ac:dyDescent="0.2">
      <c r="A31" s="20"/>
      <c r="B31" t="s">
        <v>41</v>
      </c>
      <c r="C31" s="2">
        <f>R20</f>
        <v>3.5</v>
      </c>
      <c r="D31" s="2">
        <f t="shared" si="45"/>
        <v>3.5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3</v>
      </c>
      <c r="K31">
        <f t="shared" si="48"/>
        <v>2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6.5</v>
      </c>
      <c r="D32" s="2">
        <f t="shared" si="45"/>
        <v>6.5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5.1428571428571432</v>
      </c>
      <c r="K3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3</v>
      </c>
      <c r="D33" s="2"/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5.5714285714285712</v>
      </c>
      <c r="K33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3.5714285714285716</v>
      </c>
      <c r="K34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6.5</v>
      </c>
      <c r="D35" s="2">
        <f t="shared" si="45"/>
        <v>6.5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4.2857142857142856</v>
      </c>
      <c r="K35">
        <f t="shared" si="48"/>
        <v>3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2.5</v>
      </c>
      <c r="D36" s="2"/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4.7142857142857144</v>
      </c>
      <c r="K36">
        <f t="shared" si="48"/>
        <v>4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7.5</v>
      </c>
      <c r="D37" s="2">
        <f t="shared" si="45"/>
        <v>7.5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5.4285714285714288</v>
      </c>
      <c r="K37">
        <f t="shared" si="48"/>
        <v>4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3.5</v>
      </c>
      <c r="D38" s="2">
        <f t="shared" si="45"/>
        <v>3.5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41.571428571428569</v>
      </c>
      <c r="K38" s="34">
        <f t="shared" ref="K38:L38" si="50">SUM(K29:K37)</f>
        <v>32</v>
      </c>
      <c r="L38" s="34">
        <f t="shared" si="50"/>
        <v>49</v>
      </c>
      <c r="M38" s="20"/>
    </row>
    <row r="39" spans="1:18" x14ac:dyDescent="0.2">
      <c r="A39" s="20"/>
      <c r="B39" t="s">
        <v>49</v>
      </c>
      <c r="C39" s="2">
        <f>BN20</f>
        <v>3</v>
      </c>
      <c r="D39" s="2">
        <f t="shared" si="45"/>
        <v>3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2</v>
      </c>
      <c r="D40" s="2"/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4.666666666666667</v>
      </c>
      <c r="K40">
        <f>IFERROR(MIN(D7,P7,AB7,AN7,AZ7,BL7,CD7),0)</f>
        <v>3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6</v>
      </c>
      <c r="D41" s="2">
        <f t="shared" si="45"/>
        <v>6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4.333333333333333</v>
      </c>
      <c r="K41">
        <f t="shared" ref="K41:K48" si="52">IFERROR(MIN(D8,P8,AB8,AN8,AZ8,BL8,CD8),0)</f>
        <v>4</v>
      </c>
      <c r="L41" s="2">
        <f t="shared" ref="L41:L48" si="53">IFERROR(MAX(D8,P8,AB8,AN8,AZ8,BL8,CD8),0)</f>
        <v>5</v>
      </c>
      <c r="M41" s="20"/>
    </row>
    <row r="42" spans="1:18" x14ac:dyDescent="0.2">
      <c r="A42" s="20"/>
      <c r="B42" t="s">
        <v>52</v>
      </c>
      <c r="C42" s="2">
        <f>CF20</f>
        <v>6</v>
      </c>
      <c r="D42" s="2">
        <f t="shared" si="45"/>
        <v>6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4.833333333333333</v>
      </c>
      <c r="K42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4.5</v>
      </c>
      <c r="D43" s="25">
        <f t="shared" si="45"/>
        <v>4.5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6</v>
      </c>
      <c r="K43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61</v>
      </c>
      <c r="D44" s="2">
        <f>SUM(D29:D43)</f>
        <v>53</v>
      </c>
      <c r="E44">
        <f>SUM(E29:E43)</f>
        <v>13</v>
      </c>
      <c r="F44" s="2">
        <f>SUM(F29:F43)</f>
        <v>13</v>
      </c>
      <c r="G44" s="20"/>
      <c r="I44" s="30">
        <v>14</v>
      </c>
      <c r="J44" s="2">
        <f t="shared" si="51"/>
        <v>3.6666666666666665</v>
      </c>
      <c r="K44">
        <f t="shared" si="52"/>
        <v>3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5.166666666666667</v>
      </c>
      <c r="K45">
        <f t="shared" si="52"/>
        <v>4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4.666666666666667</v>
      </c>
      <c r="K46">
        <f t="shared" si="52"/>
        <v>4</v>
      </c>
      <c r="L46" s="2">
        <f t="shared" si="53"/>
        <v>5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3.5</v>
      </c>
      <c r="K47">
        <f t="shared" si="52"/>
        <v>2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>
        <f t="shared" si="54"/>
        <v>6</v>
      </c>
      <c r="G48" s="20"/>
      <c r="I48" s="30">
        <v>18</v>
      </c>
      <c r="J48" s="2">
        <f t="shared" si="51"/>
        <v>5.5</v>
      </c>
      <c r="K48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40</v>
      </c>
      <c r="G49" s="20"/>
      <c r="I49" s="33" t="s">
        <v>117</v>
      </c>
      <c r="J49" s="34">
        <f>SUM(J40:J48)</f>
        <v>42.333333333333336</v>
      </c>
      <c r="K49" s="34">
        <f t="shared" ref="K49:L49" si="56">SUM(K40:K48)</f>
        <v>34</v>
      </c>
      <c r="L49" s="34">
        <f t="shared" si="56"/>
        <v>50</v>
      </c>
      <c r="M49" s="20"/>
      <c r="R49" s="2"/>
    </row>
    <row r="50" spans="1:18" x14ac:dyDescent="0.2">
      <c r="A50" s="20"/>
      <c r="B50" t="s">
        <v>118</v>
      </c>
      <c r="C50">
        <f t="shared" si="55"/>
        <v>59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12</v>
      </c>
      <c r="G51" s="20"/>
      <c r="R51" s="2"/>
    </row>
    <row r="52" spans="1:18" x14ac:dyDescent="0.2">
      <c r="A52" s="20"/>
      <c r="B52" t="s">
        <v>12</v>
      </c>
      <c r="C52">
        <f t="shared" si="55"/>
        <v>0</v>
      </c>
      <c r="G52" s="20"/>
      <c r="R52" s="2"/>
    </row>
    <row r="53" spans="1:18" x14ac:dyDescent="0.2">
      <c r="A53" s="20"/>
      <c r="B53" t="s">
        <v>37</v>
      </c>
      <c r="C53" s="28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0</v>
      </c>
      <c r="E56" s="30" t="str">
        <f t="shared" ref="E56:E64" si="58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0</v>
      </c>
      <c r="E57" s="30" t="str">
        <f t="shared" si="58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0</v>
      </c>
      <c r="E58" s="30" t="str">
        <f t="shared" si="58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0</v>
      </c>
      <c r="E59" s="30" t="str">
        <f t="shared" si="58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0</v>
      </c>
      <c r="E60" s="30" t="str">
        <f t="shared" si="58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0</v>
      </c>
      <c r="E61" s="30" t="str">
        <f t="shared" si="58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0</v>
      </c>
      <c r="E62" s="30" t="str">
        <f t="shared" si="58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0</v>
      </c>
      <c r="E63" s="30" t="str">
        <f t="shared" si="58"/>
        <v xml:space="preserve">  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0</v>
      </c>
      <c r="E64" s="30" t="str">
        <f t="shared" si="58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5</v>
      </c>
      <c r="E67" s="30" t="str">
        <f t="shared" ref="E67:E75" si="60">IF(D67&lt;&gt;0,IF((D67-C67)=-1,"Birdie",IF((D67-C67)=-2,"Eagle",IF((D67-C67)=0,"Par",IF((D67-C67)=1,"bogey",IF((D67-C67)=2,"Double bogey","Other"))))),"  ")</f>
        <v>bogey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5</v>
      </c>
      <c r="E68" s="30" t="str">
        <f t="shared" si="60"/>
        <v>bogey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2</v>
      </c>
      <c r="E69" s="30" t="str">
        <f t="shared" si="60"/>
        <v>Birdie</v>
      </c>
      <c r="H69" t="s">
        <v>8</v>
      </c>
      <c r="I69">
        <f>COUNTIF(E67:E75,"Birdie")</f>
        <v>1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6</v>
      </c>
      <c r="E70" s="30" t="str">
        <f t="shared" si="60"/>
        <v>Double bogey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6</v>
      </c>
      <c r="E71" s="30" t="str">
        <f t="shared" si="60"/>
        <v>bogey</v>
      </c>
      <c r="H71" t="s">
        <v>122</v>
      </c>
      <c r="I71">
        <f>COUNTIF(E67:E75,"bogey")</f>
        <v>6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4</v>
      </c>
      <c r="E72" s="30" t="str">
        <f t="shared" si="60"/>
        <v>bogey</v>
      </c>
      <c r="H72" t="s">
        <v>123</v>
      </c>
      <c r="I72">
        <f>COUNTIF(E67:E75,"Double bogey")</f>
        <v>2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5</v>
      </c>
      <c r="E73" s="30" t="str">
        <f t="shared" si="60"/>
        <v>bogey</v>
      </c>
      <c r="H73" t="s">
        <v>12</v>
      </c>
      <c r="I73">
        <f>COUNTIF(E67:E75,"Other")</f>
        <v>0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5</v>
      </c>
      <c r="E74" s="30" t="str">
        <f t="shared" si="60"/>
        <v>bogey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7</v>
      </c>
      <c r="E75" s="30" t="str">
        <f t="shared" si="60"/>
        <v>Double 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5</v>
      </c>
      <c r="E78" s="30" t="str">
        <f t="shared" ref="E78:E86" si="62">IF(D78&lt;&gt;0,IF((D78-C78)=-1,"Birdie",IF((D78-C78)=-2,"Eagle",IF((D78-C78)=0,"Par",IF((D78-C78)=1,"bogey",IF((D78-C78)=2,"Double bogey","Other"))))),"  ")</f>
        <v>bogey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4</v>
      </c>
      <c r="E79" s="30" t="str">
        <f t="shared" si="62"/>
        <v>Par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5</v>
      </c>
      <c r="E80" s="30" t="str">
        <f t="shared" si="62"/>
        <v>bogey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6</v>
      </c>
      <c r="E81" s="30" t="str">
        <f t="shared" si="62"/>
        <v>bogey</v>
      </c>
      <c r="H81" t="s">
        <v>9</v>
      </c>
      <c r="I81">
        <f>COUNTIF(E78:E86,"Par")</f>
        <v>1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4</v>
      </c>
      <c r="E82" s="30" t="str">
        <f t="shared" si="62"/>
        <v>bogey</v>
      </c>
      <c r="H82" t="s">
        <v>122</v>
      </c>
      <c r="I82">
        <f>COUNTIF(E78:E86,"bogey")</f>
        <v>6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6</v>
      </c>
      <c r="E83" s="30" t="str">
        <f t="shared" si="62"/>
        <v>Double bogey</v>
      </c>
      <c r="H83" t="s">
        <v>123</v>
      </c>
      <c r="I83">
        <f>COUNTIF(E78:E86,"Double bogey")</f>
        <v>2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5</v>
      </c>
      <c r="E84" s="30" t="str">
        <f t="shared" si="62"/>
        <v>bogey</v>
      </c>
      <c r="H84" t="s">
        <v>12</v>
      </c>
      <c r="I84">
        <f>COUNTIF(E78:E86,"Other")</f>
        <v>0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4</v>
      </c>
      <c r="E85" s="30" t="str">
        <f t="shared" si="62"/>
        <v>bogey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7</v>
      </c>
      <c r="E86" s="30" t="str">
        <f t="shared" si="62"/>
        <v>Double 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6</v>
      </c>
      <c r="E89" s="30" t="str">
        <f t="shared" ref="E89:E97" si="64">IF(D89&lt;&gt;0,IF((D89-C89)=-1,"Birdie",IF((D89-C89)=-2,"Eagle",IF((D89-C89)=0,"Par",IF((D89-C89)=1,"bogey",IF((D89-C89)=2,"Double bogey","Other"))))),"  ")</f>
        <v>Double bogey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5</v>
      </c>
      <c r="E90" s="30" t="str">
        <f t="shared" si="64"/>
        <v>bogey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3</v>
      </c>
      <c r="E91" s="30" t="str">
        <f t="shared" si="64"/>
        <v>Par</v>
      </c>
      <c r="H91" t="s">
        <v>8</v>
      </c>
      <c r="I91">
        <f>COUNTIF(E89:E97,"Birdie")</f>
        <v>1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4</v>
      </c>
      <c r="E92" s="30" t="str">
        <f t="shared" si="64"/>
        <v>Par</v>
      </c>
      <c r="H92" t="s">
        <v>9</v>
      </c>
      <c r="I92">
        <f>COUNTIF(E89:E97,"Par")</f>
        <v>4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6</v>
      </c>
      <c r="E93" s="30" t="str">
        <f t="shared" si="64"/>
        <v>bogey</v>
      </c>
      <c r="H93" t="s">
        <v>122</v>
      </c>
      <c r="I93">
        <f>COUNTIF(E89:E97,"bogey")</f>
        <v>3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3</v>
      </c>
      <c r="E94" s="30" t="str">
        <f t="shared" si="64"/>
        <v>Par</v>
      </c>
      <c r="H94" t="s">
        <v>123</v>
      </c>
      <c r="I94">
        <f>COUNTIF(E89:E97,"Double bogey")</f>
        <v>1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3</v>
      </c>
      <c r="E95" s="30" t="str">
        <f t="shared" si="64"/>
        <v>Birdie</v>
      </c>
      <c r="H95" t="s">
        <v>12</v>
      </c>
      <c r="I95">
        <f>COUNTIF(E89:E97,"Other")</f>
        <v>0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5</v>
      </c>
      <c r="E96" s="30" t="str">
        <f t="shared" si="64"/>
        <v>bogey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5</v>
      </c>
      <c r="E97" s="30" t="str">
        <f t="shared" si="64"/>
        <v>Par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6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4</v>
      </c>
      <c r="E101" s="30" t="str">
        <f t="shared" si="66"/>
        <v>Par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6</v>
      </c>
      <c r="E102" s="30" t="str">
        <f t="shared" si="66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6</v>
      </c>
      <c r="E103" s="30" t="str">
        <f t="shared" si="66"/>
        <v>bogey</v>
      </c>
      <c r="H103" t="s">
        <v>9</v>
      </c>
      <c r="I103">
        <f>COUNTIF(E100:E108,"Par")</f>
        <v>2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4</v>
      </c>
      <c r="E104" s="30" t="str">
        <f t="shared" si="66"/>
        <v>bogey</v>
      </c>
      <c r="H104" t="s">
        <v>122</v>
      </c>
      <c r="I104">
        <f>COUNTIF(E100:E108,"bogey")</f>
        <v>5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5</v>
      </c>
      <c r="E105" s="30" t="str">
        <f t="shared" si="66"/>
        <v>bogey</v>
      </c>
      <c r="H105" t="s">
        <v>123</v>
      </c>
      <c r="I105">
        <f>COUNTIF(E100:E108,"Double bogey")</f>
        <v>2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5</v>
      </c>
      <c r="E106" s="30" t="str">
        <f t="shared" si="66"/>
        <v>bogey</v>
      </c>
      <c r="H106" t="s">
        <v>12</v>
      </c>
      <c r="I106">
        <f>COUNTIF(E100:E108,"Other")</f>
        <v>0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4</v>
      </c>
      <c r="E107" s="30" t="str">
        <f t="shared" si="66"/>
        <v>bogey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5</v>
      </c>
      <c r="E108" s="30" t="str">
        <f t="shared" si="66"/>
        <v>Par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0</v>
      </c>
      <c r="E111" s="30" t="str">
        <f t="shared" ref="E111:E119" si="68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0</v>
      </c>
      <c r="E112" s="30" t="str">
        <f t="shared" si="68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0</v>
      </c>
      <c r="E113" s="30" t="str">
        <f t="shared" si="68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0</v>
      </c>
      <c r="E114" s="30" t="str">
        <f t="shared" si="68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0</v>
      </c>
      <c r="E115" s="30" t="str">
        <f t="shared" si="68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0</v>
      </c>
      <c r="E116" s="30" t="str">
        <f t="shared" si="68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0</v>
      </c>
      <c r="E117" s="30" t="str">
        <f t="shared" si="68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0</v>
      </c>
      <c r="E118" s="30" t="str">
        <f t="shared" si="68"/>
        <v xml:space="preserve">  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0</v>
      </c>
      <c r="E119" s="30" t="str">
        <f t="shared" si="68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4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Par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4</v>
      </c>
      <c r="E123" s="30" t="str">
        <f t="shared" si="70"/>
        <v>Par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4</v>
      </c>
      <c r="E124" s="30" t="str">
        <f t="shared" si="70"/>
        <v>Par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6</v>
      </c>
      <c r="E125" s="30" t="str">
        <f t="shared" si="70"/>
        <v>bogey</v>
      </c>
      <c r="H125" t="s">
        <v>9</v>
      </c>
      <c r="I125">
        <f>COUNTIF(E122:E130,"Par")</f>
        <v>6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3</v>
      </c>
      <c r="E126" s="30" t="str">
        <f t="shared" si="70"/>
        <v>Par</v>
      </c>
      <c r="H126" t="s">
        <v>122</v>
      </c>
      <c r="I126">
        <f>COUNTIF(E122:E130,"bogey")</f>
        <v>3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5</v>
      </c>
      <c r="E127" s="30" t="str">
        <f t="shared" si="70"/>
        <v>bogey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4</v>
      </c>
      <c r="E128" s="30" t="str">
        <f t="shared" si="70"/>
        <v>Par</v>
      </c>
      <c r="H128" t="s">
        <v>12</v>
      </c>
      <c r="I128">
        <f>COUNTIF(E122:E130,"Other")</f>
        <v>0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4</v>
      </c>
      <c r="E129" s="30" t="str">
        <f t="shared" si="70"/>
        <v>bogey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5</v>
      </c>
      <c r="E130" s="30" t="str">
        <f t="shared" si="70"/>
        <v>Par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5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4</v>
      </c>
      <c r="E134" s="30" t="str">
        <f t="shared" si="72"/>
        <v>Par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3</v>
      </c>
      <c r="E135" s="30" t="str">
        <f t="shared" si="72"/>
        <v>Par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5</v>
      </c>
      <c r="E136" s="30" t="str">
        <f t="shared" si="72"/>
        <v>bogey</v>
      </c>
      <c r="H136" t="s">
        <v>9</v>
      </c>
      <c r="I136">
        <f>COUNTIF(E133:E141,"Par")</f>
        <v>5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6</v>
      </c>
      <c r="E137" s="30" t="str">
        <f t="shared" si="72"/>
        <v>bogey</v>
      </c>
      <c r="H137" t="s">
        <v>122</v>
      </c>
      <c r="I137">
        <f>COUNTIF(E133:E141,"bogey")</f>
        <v>4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3</v>
      </c>
      <c r="E138" s="30" t="str">
        <f t="shared" si="72"/>
        <v>Par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4</v>
      </c>
      <c r="E139" s="30" t="str">
        <f t="shared" si="72"/>
        <v>Par</v>
      </c>
      <c r="H139" t="s">
        <v>12</v>
      </c>
      <c r="I139">
        <f>COUNTIF(E133:E141,"Other")</f>
        <v>0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4</v>
      </c>
      <c r="E140" s="30" t="str">
        <f t="shared" si="72"/>
        <v>Par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6</v>
      </c>
      <c r="E141" s="30" t="str">
        <f t="shared" si="72"/>
        <v>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5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bogey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5</v>
      </c>
      <c r="E145" s="30" t="str">
        <f t="shared" si="74"/>
        <v>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4</v>
      </c>
      <c r="E146" s="30" t="str">
        <f t="shared" si="74"/>
        <v>Par</v>
      </c>
      <c r="H146" t="s">
        <v>8</v>
      </c>
      <c r="I146">
        <f>COUNTIF(E144:E152,"Birdie")</f>
        <v>1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5</v>
      </c>
      <c r="E147" s="30" t="str">
        <f t="shared" si="74"/>
        <v>Par</v>
      </c>
      <c r="H147" t="s">
        <v>9</v>
      </c>
      <c r="I147">
        <f>COUNTIF(E144:E152,"Par")</f>
        <v>5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3</v>
      </c>
      <c r="E148" s="30" t="str">
        <f t="shared" si="74"/>
        <v>Par</v>
      </c>
      <c r="H148" t="s">
        <v>122</v>
      </c>
      <c r="I148">
        <f>COUNTIF(E144:E152,"bogey")</f>
        <v>3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4</v>
      </c>
      <c r="E149" s="30" t="str">
        <f t="shared" si="74"/>
        <v>Par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5</v>
      </c>
      <c r="E150" s="30" t="str">
        <f t="shared" si="74"/>
        <v>bogey</v>
      </c>
      <c r="H150" t="s">
        <v>12</v>
      </c>
      <c r="I150">
        <f>COUNTIF(E144:E152,"Other")</f>
        <v>0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2</v>
      </c>
      <c r="E151" s="30" t="str">
        <f t="shared" si="74"/>
        <v>Birdie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5</v>
      </c>
      <c r="E152" s="30" t="str">
        <f t="shared" si="74"/>
        <v>Par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3</v>
      </c>
      <c r="E155" s="30" t="str">
        <f t="shared" ref="E155:E163" si="76">IF(D155&lt;&gt;0,IF((D155-C155)=-1,"Birdie",IF((D155-C155)=-2,"Eagle",IF((D155-C155)=0,"Par",IF((D155-C155)=1,"bogey",IF((D155-C155)=2,"Double bogey","Other"))))),"  ")</f>
        <v>Birdie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6</v>
      </c>
      <c r="E156" s="30" t="str">
        <f t="shared" si="76"/>
        <v>Double bogey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3</v>
      </c>
      <c r="E157" s="30" t="str">
        <f t="shared" si="76"/>
        <v>Par</v>
      </c>
      <c r="H157" t="s">
        <v>8</v>
      </c>
      <c r="I157">
        <f>COUNTIF(E155:E163,"Birdie")</f>
        <v>1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5</v>
      </c>
      <c r="E158" s="30" t="str">
        <f t="shared" si="76"/>
        <v>bogey</v>
      </c>
      <c r="H158" t="s">
        <v>9</v>
      </c>
      <c r="I158">
        <f>COUNTIF(E155:E163,"Par")</f>
        <v>4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5</v>
      </c>
      <c r="E159" s="30" t="str">
        <f t="shared" si="76"/>
        <v>Par</v>
      </c>
      <c r="H159" t="s">
        <v>122</v>
      </c>
      <c r="I159">
        <f>COUNTIF(E155:E163,"bogey")</f>
        <v>3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3</v>
      </c>
      <c r="E160" s="30" t="str">
        <f t="shared" si="76"/>
        <v>Par</v>
      </c>
      <c r="H160" t="s">
        <v>123</v>
      </c>
      <c r="I160">
        <f>COUNTIF(E155:E163,"Double bogey")</f>
        <v>1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5</v>
      </c>
      <c r="E161" s="30" t="str">
        <f t="shared" si="76"/>
        <v>bogey</v>
      </c>
      <c r="H161" t="s">
        <v>12</v>
      </c>
      <c r="I161">
        <f>COUNTIF(E155:E163,"Other")</f>
        <v>0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4</v>
      </c>
      <c r="E162" s="30" t="str">
        <f t="shared" si="76"/>
        <v>Par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6</v>
      </c>
      <c r="E163" s="30" t="str">
        <f t="shared" si="76"/>
        <v>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3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Birdie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5</v>
      </c>
      <c r="E167" s="30" t="str">
        <f t="shared" si="78"/>
        <v>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5</v>
      </c>
      <c r="E168" s="30" t="str">
        <f t="shared" si="78"/>
        <v>bogey</v>
      </c>
      <c r="H168" t="s">
        <v>8</v>
      </c>
      <c r="I168">
        <f>COUNTIF(E166:E174,"Birdie")</f>
        <v>1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7</v>
      </c>
      <c r="E169" s="30" t="str">
        <f t="shared" si="78"/>
        <v>Double bogey</v>
      </c>
      <c r="H169" t="s">
        <v>9</v>
      </c>
      <c r="I169">
        <f>COUNTIF(E166:E174,"Par")</f>
        <v>1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4</v>
      </c>
      <c r="E170" s="30" t="str">
        <f t="shared" si="78"/>
        <v>bogey</v>
      </c>
      <c r="H170" t="s">
        <v>122</v>
      </c>
      <c r="I170">
        <f>COUNTIF(E166:E174,"bogey")</f>
        <v>6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5</v>
      </c>
      <c r="E171" s="30" t="str">
        <f t="shared" si="78"/>
        <v>bogey</v>
      </c>
      <c r="H171" t="s">
        <v>123</v>
      </c>
      <c r="I171">
        <f>COUNTIF(E166:E174,"Double bogey")</f>
        <v>1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5</v>
      </c>
      <c r="E172" s="30" t="str">
        <f t="shared" si="78"/>
        <v>bogey</v>
      </c>
      <c r="H172" t="s">
        <v>12</v>
      </c>
      <c r="I172">
        <f>COUNTIF(E166:E174,"Other")</f>
        <v>0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4</v>
      </c>
      <c r="E173" s="30" t="str">
        <f t="shared" si="78"/>
        <v>bogey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5</v>
      </c>
      <c r="E174" s="30" t="str">
        <f t="shared" si="78"/>
        <v>Par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4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Par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5</v>
      </c>
      <c r="E178" s="30" t="str">
        <f t="shared" si="80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3</v>
      </c>
      <c r="E179" s="30" t="str">
        <f t="shared" si="80"/>
        <v>Par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6</v>
      </c>
      <c r="E180" s="30" t="str">
        <f t="shared" si="80"/>
        <v>Double bogey</v>
      </c>
      <c r="H180" t="s">
        <v>9</v>
      </c>
      <c r="I180">
        <f>COUNTIF(E177:E185,"Par")</f>
        <v>4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6</v>
      </c>
      <c r="E181" s="30" t="str">
        <f t="shared" si="80"/>
        <v>bogey</v>
      </c>
      <c r="H181" t="s">
        <v>122</v>
      </c>
      <c r="I181">
        <f>COUNTIF(E177:E185,"bogey")</f>
        <v>4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4</v>
      </c>
      <c r="E182" s="30" t="str">
        <f t="shared" si="80"/>
        <v>bogey</v>
      </c>
      <c r="H182" t="s">
        <v>123</v>
      </c>
      <c r="I182">
        <f>COUNTIF(E177:E185,"Double bogey")</f>
        <v>1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4</v>
      </c>
      <c r="E183" s="30" t="str">
        <f t="shared" si="80"/>
        <v>Par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5</v>
      </c>
      <c r="E184" s="30" t="str">
        <f t="shared" si="80"/>
        <v>bogey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5</v>
      </c>
      <c r="E185" s="30" t="str">
        <f t="shared" si="80"/>
        <v>Par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5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5</v>
      </c>
      <c r="E189" s="30" t="str">
        <f t="shared" si="82"/>
        <v>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3</v>
      </c>
      <c r="E190" s="30" t="str">
        <f t="shared" si="82"/>
        <v>Par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5</v>
      </c>
      <c r="E191" s="30" t="str">
        <f t="shared" si="82"/>
        <v>bogey</v>
      </c>
      <c r="H191" t="s">
        <v>9</v>
      </c>
      <c r="I191">
        <f>COUNTIF(E188:E196,"Par")</f>
        <v>3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5</v>
      </c>
      <c r="E192" s="30" t="str">
        <f t="shared" si="82"/>
        <v>Par</v>
      </c>
      <c r="H192" t="s">
        <v>122</v>
      </c>
      <c r="I192">
        <f>COUNTIF(E188:E196,"bogey")</f>
        <v>6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4</v>
      </c>
      <c r="E193" s="30" t="str">
        <f t="shared" si="82"/>
        <v>bogey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5</v>
      </c>
      <c r="E194" s="30" t="str">
        <f t="shared" si="82"/>
        <v>bogey</v>
      </c>
      <c r="H194" t="s">
        <v>12</v>
      </c>
      <c r="I194">
        <f>COUNTIF(E188:E196,"Other")</f>
        <v>0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5</v>
      </c>
      <c r="E195" s="30" t="str">
        <f t="shared" si="82"/>
        <v>bogey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5</v>
      </c>
      <c r="E196" s="30" t="str">
        <f t="shared" si="82"/>
        <v>Par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5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4</v>
      </c>
      <c r="E200" s="30" t="str">
        <f t="shared" si="84"/>
        <v>Par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5</v>
      </c>
      <c r="E201" s="30" t="str">
        <f t="shared" si="84"/>
        <v>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6</v>
      </c>
      <c r="E202" s="30" t="str">
        <f t="shared" si="84"/>
        <v>bogey</v>
      </c>
      <c r="H202" t="s">
        <v>9</v>
      </c>
      <c r="I202">
        <f>COUNTIF(E199:E207,"Par")</f>
        <v>3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4</v>
      </c>
      <c r="E203" s="30" t="str">
        <f t="shared" si="84"/>
        <v>bogey</v>
      </c>
      <c r="H203" t="s">
        <v>122</v>
      </c>
      <c r="I203">
        <f>COUNTIF(E199:E207,"bogey")</f>
        <v>5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6</v>
      </c>
      <c r="E204" s="30" t="str">
        <f t="shared" si="84"/>
        <v>Double bogey</v>
      </c>
      <c r="H204" t="s">
        <v>123</v>
      </c>
      <c r="I204">
        <f>COUNTIF(E199:E207,"Double bogey")</f>
        <v>1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4</v>
      </c>
      <c r="E205" s="30" t="str">
        <f t="shared" si="84"/>
        <v>Par</v>
      </c>
      <c r="H205" t="s">
        <v>12</v>
      </c>
      <c r="I205">
        <f>COUNTIF(E199:E207,"Other")</f>
        <v>0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3</v>
      </c>
      <c r="E206" s="30" t="str">
        <f t="shared" si="84"/>
        <v>Par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6</v>
      </c>
      <c r="E207" s="30" t="str">
        <f t="shared" si="84"/>
        <v>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5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6</v>
      </c>
      <c r="E211" s="30" t="str">
        <f t="shared" si="86"/>
        <v>Double 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4</v>
      </c>
      <c r="E212" s="30" t="str">
        <f t="shared" si="86"/>
        <v>bogey</v>
      </c>
      <c r="H212" t="s">
        <v>8</v>
      </c>
      <c r="I212">
        <f>COUNTIF(E210:E218,"Birdie")</f>
        <v>1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5</v>
      </c>
      <c r="E213" s="30" t="str">
        <f t="shared" si="86"/>
        <v>bogey</v>
      </c>
      <c r="H213" t="s">
        <v>9</v>
      </c>
      <c r="I213">
        <f>COUNTIF(E210:E218,"Par")</f>
        <v>2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5</v>
      </c>
      <c r="E214" s="30" t="str">
        <f t="shared" si="86"/>
        <v>Par</v>
      </c>
      <c r="H214" t="s">
        <v>122</v>
      </c>
      <c r="I214">
        <f>COUNTIF(E210:E218,"bogey")</f>
        <v>5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4</v>
      </c>
      <c r="E215" s="30" t="str">
        <f t="shared" si="86"/>
        <v>bogey</v>
      </c>
      <c r="H215" t="s">
        <v>123</v>
      </c>
      <c r="I215">
        <f>COUNTIF(E210:E218,"Double bogey")</f>
        <v>1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4</v>
      </c>
      <c r="E216" s="30" t="str">
        <f t="shared" si="86"/>
        <v>Par</v>
      </c>
      <c r="H216" t="s">
        <v>12</v>
      </c>
      <c r="I216">
        <f>COUNTIF(E210:E218,"Other")</f>
        <v>0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5</v>
      </c>
      <c r="E217" s="30" t="str">
        <f t="shared" si="86"/>
        <v>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4</v>
      </c>
      <c r="E218" s="30" t="str">
        <f t="shared" si="86"/>
        <v>Birdie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CN218"/>
  <sheetViews>
    <sheetView topLeftCell="A9" workbookViewId="0">
      <pane xSplit="13" topLeftCell="CA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4</v>
      </c>
      <c r="BA7" s="15">
        <f t="shared" ref="BA7:BA15" si="17">IF((AZ7-AY7)&gt;3,AY7+3,AZ7)</f>
        <v>4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4</v>
      </c>
      <c r="BG7" s="15">
        <f t="shared" ref="BG7:BG15" si="19">IF((BF7-BE7)&gt;3,BE7+3,BF7)</f>
        <v>4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4</v>
      </c>
      <c r="BS7" s="15">
        <f t="shared" ref="BS7:BS15" si="23">IF((BR7-BQ7)&gt;3,BQ7+3,BR7)</f>
        <v>4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4</v>
      </c>
      <c r="AO8" s="15">
        <f t="shared" si="13"/>
        <v>4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6</v>
      </c>
      <c r="E9" s="15">
        <f t="shared" si="1"/>
        <v>6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>
        <v>3</v>
      </c>
      <c r="K9" s="15">
        <f t="shared" si="3"/>
        <v>3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0</v>
      </c>
      <c r="S9" s="9"/>
      <c r="T9" s="16">
        <f t="shared" si="33"/>
        <v>3</v>
      </c>
      <c r="U9" s="15">
        <f t="shared" si="6"/>
        <v>3</v>
      </c>
      <c r="V9" s="15">
        <v>4</v>
      </c>
      <c r="W9" s="15">
        <f t="shared" si="7"/>
        <v>4</v>
      </c>
      <c r="X9" s="2">
        <v>0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12</v>
      </c>
      <c r="AM9" s="15">
        <f t="shared" si="12"/>
        <v>4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3</v>
      </c>
      <c r="AT9" s="15">
        <v>3</v>
      </c>
      <c r="AU9" s="15">
        <f t="shared" si="15"/>
        <v>3</v>
      </c>
      <c r="AV9" s="2">
        <v>1</v>
      </c>
      <c r="AW9" s="9"/>
      <c r="AX9" s="16">
        <f t="shared" si="38"/>
        <v>12</v>
      </c>
      <c r="AY9" s="15">
        <f t="shared" si="16"/>
        <v>4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3</v>
      </c>
      <c r="BE9" s="15">
        <f t="shared" si="18"/>
        <v>3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2"/>
        <v>3</v>
      </c>
      <c r="BW9" s="15">
        <f t="shared" si="24"/>
        <v>3</v>
      </c>
      <c r="BX9" s="15">
        <v>4</v>
      </c>
      <c r="BY9" s="15">
        <f t="shared" si="25"/>
        <v>4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4</v>
      </c>
      <c r="Q10" s="15">
        <f t="shared" si="5"/>
        <v>4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1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13</v>
      </c>
      <c r="AM10" s="15">
        <f t="shared" si="12"/>
        <v>5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13</v>
      </c>
      <c r="AY10" s="15">
        <f t="shared" si="16"/>
        <v>5</v>
      </c>
      <c r="AZ10" s="15">
        <v>8</v>
      </c>
      <c r="BA10" s="15">
        <f t="shared" si="17"/>
        <v>8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10</v>
      </c>
      <c r="BM10" s="15">
        <f t="shared" si="21"/>
        <v>8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4</v>
      </c>
      <c r="E11" s="15">
        <f t="shared" si="1"/>
        <v>4</v>
      </c>
      <c r="F11" s="2">
        <v>0.5</v>
      </c>
      <c r="G11" s="9"/>
      <c r="H11" s="16">
        <f t="shared" si="31"/>
        <v>5</v>
      </c>
      <c r="I11" s="15">
        <f t="shared" si="2"/>
        <v>5</v>
      </c>
      <c r="J11" s="15">
        <v>7</v>
      </c>
      <c r="K11" s="15">
        <f t="shared" si="3"/>
        <v>7</v>
      </c>
      <c r="L11" s="2">
        <v>1</v>
      </c>
      <c r="M11" s="9"/>
      <c r="N11" s="16">
        <f t="shared" si="32"/>
        <v>14</v>
      </c>
      <c r="O11" s="15">
        <f t="shared" si="4"/>
        <v>3</v>
      </c>
      <c r="P11" s="15">
        <v>5</v>
      </c>
      <c r="Q11" s="15">
        <f t="shared" si="5"/>
        <v>5</v>
      </c>
      <c r="R11" s="2">
        <v>0</v>
      </c>
      <c r="S11" s="9"/>
      <c r="T11" s="16">
        <f t="shared" si="33"/>
        <v>5</v>
      </c>
      <c r="U11" s="15">
        <f t="shared" si="6"/>
        <v>5</v>
      </c>
      <c r="V11" s="15">
        <v>7</v>
      </c>
      <c r="W11" s="15">
        <f t="shared" si="7"/>
        <v>7</v>
      </c>
      <c r="X11" s="2"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>
        <v>6</v>
      </c>
      <c r="AI11" s="15">
        <f t="shared" si="11"/>
        <v>6</v>
      </c>
      <c r="AJ11" s="2">
        <v>0.5</v>
      </c>
      <c r="AK11" s="9"/>
      <c r="AL11" s="16">
        <f t="shared" si="36"/>
        <v>14</v>
      </c>
      <c r="AM11" s="15">
        <f t="shared" si="12"/>
        <v>3</v>
      </c>
      <c r="AN11" s="15">
        <v>6</v>
      </c>
      <c r="AO11" s="15">
        <f t="shared" si="13"/>
        <v>6</v>
      </c>
      <c r="AP11" s="2">
        <v>0</v>
      </c>
      <c r="AQ11" s="9"/>
      <c r="AR11" s="16">
        <f t="shared" si="37"/>
        <v>5</v>
      </c>
      <c r="AS11" s="15">
        <f t="shared" si="14"/>
        <v>5</v>
      </c>
      <c r="AT11" s="15">
        <v>6</v>
      </c>
      <c r="AU11" s="15">
        <f t="shared" si="15"/>
        <v>6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>
        <v>7</v>
      </c>
      <c r="BG11" s="15">
        <f t="shared" si="19"/>
        <v>7</v>
      </c>
      <c r="BH11" s="2">
        <v>1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5</v>
      </c>
      <c r="BQ11" s="15">
        <f t="shared" si="22"/>
        <v>5</v>
      </c>
      <c r="BR11" s="15">
        <v>6</v>
      </c>
      <c r="BS11" s="15">
        <f t="shared" si="23"/>
        <v>6</v>
      </c>
      <c r="BT11" s="2">
        <v>1</v>
      </c>
      <c r="BU11" s="9"/>
      <c r="BV11" s="16">
        <f t="shared" si="42"/>
        <v>5</v>
      </c>
      <c r="BW11" s="15">
        <f t="shared" si="24"/>
        <v>5</v>
      </c>
      <c r="BX11" s="15">
        <v>7</v>
      </c>
      <c r="BY11" s="15">
        <f t="shared" si="25"/>
        <v>7</v>
      </c>
      <c r="BZ11" s="2">
        <v>0.5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7</v>
      </c>
      <c r="CK11" s="15">
        <f t="shared" si="29"/>
        <v>7</v>
      </c>
      <c r="CL11" s="2"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5</v>
      </c>
      <c r="E12" s="15">
        <f t="shared" si="1"/>
        <v>5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6</v>
      </c>
      <c r="U12" s="15">
        <f t="shared" si="6"/>
        <v>3</v>
      </c>
      <c r="V12" s="15">
        <v>3</v>
      </c>
      <c r="W12" s="15">
        <f t="shared" si="7"/>
        <v>3</v>
      </c>
      <c r="X12" s="2">
        <v>1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6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5</v>
      </c>
      <c r="AO12" s="15">
        <f t="shared" si="13"/>
        <v>5</v>
      </c>
      <c r="AP12" s="2">
        <v>0.5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15</v>
      </c>
      <c r="AY12" s="15">
        <f t="shared" si="16"/>
        <v>4</v>
      </c>
      <c r="AZ12" s="15">
        <v>6</v>
      </c>
      <c r="BA12" s="15">
        <f t="shared" si="17"/>
        <v>6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6</v>
      </c>
      <c r="BM12" s="15">
        <f t="shared" si="21"/>
        <v>6</v>
      </c>
      <c r="BN12" s="2">
        <v>0.5</v>
      </c>
      <c r="BO12" s="9"/>
      <c r="BP12" s="16">
        <f t="shared" si="41"/>
        <v>6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4</v>
      </c>
      <c r="CD12" s="15">
        <v>5</v>
      </c>
      <c r="CE12" s="15">
        <f t="shared" si="27"/>
        <v>5</v>
      </c>
      <c r="CF12" s="2">
        <v>1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9</v>
      </c>
      <c r="E13" s="15">
        <f t="shared" si="1"/>
        <v>7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</v>
      </c>
      <c r="Y13" s="9"/>
      <c r="Z13" s="16">
        <f t="shared" si="34"/>
        <v>16</v>
      </c>
      <c r="AA13" s="15">
        <f t="shared" si="8"/>
        <v>4</v>
      </c>
      <c r="AB13" s="15">
        <v>6</v>
      </c>
      <c r="AC13" s="15">
        <f t="shared" si="9"/>
        <v>6</v>
      </c>
      <c r="AD13" s="2">
        <v>0.5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0</v>
      </c>
      <c r="AK13" s="9"/>
      <c r="AL13" s="16">
        <f t="shared" si="36"/>
        <v>16</v>
      </c>
      <c r="AM13" s="15">
        <f t="shared" si="12"/>
        <v>4</v>
      </c>
      <c r="AN13" s="15">
        <v>4</v>
      </c>
      <c r="AO13" s="15">
        <f t="shared" si="13"/>
        <v>4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16</v>
      </c>
      <c r="AY13" s="15">
        <f t="shared" si="16"/>
        <v>4</v>
      </c>
      <c r="AZ13" s="15">
        <v>5</v>
      </c>
      <c r="BA13" s="15">
        <f t="shared" si="17"/>
        <v>5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0.5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7</v>
      </c>
      <c r="K14" s="15">
        <f t="shared" si="3"/>
        <v>7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0.5</v>
      </c>
      <c r="S14" s="9"/>
      <c r="T14" s="16">
        <f t="shared" si="33"/>
        <v>8</v>
      </c>
      <c r="U14" s="15">
        <f t="shared" si="6"/>
        <v>4</v>
      </c>
      <c r="V14" s="15">
        <v>6</v>
      </c>
      <c r="W14" s="15">
        <f t="shared" si="7"/>
        <v>6</v>
      </c>
      <c r="X14" s="2">
        <v>0.5</v>
      </c>
      <c r="Y14" s="9"/>
      <c r="Z14" s="16">
        <f t="shared" si="34"/>
        <v>17</v>
      </c>
      <c r="AA14" s="15">
        <f t="shared" si="8"/>
        <v>3</v>
      </c>
      <c r="AB14" s="15">
        <v>3</v>
      </c>
      <c r="AC14" s="15">
        <f t="shared" si="9"/>
        <v>3</v>
      </c>
      <c r="AD14" s="2">
        <v>1</v>
      </c>
      <c r="AE14" s="9"/>
      <c r="AF14" s="16">
        <f t="shared" si="35"/>
        <v>8</v>
      </c>
      <c r="AG14" s="15">
        <f t="shared" si="10"/>
        <v>4</v>
      </c>
      <c r="AH14" s="15">
        <v>5</v>
      </c>
      <c r="AI14" s="15">
        <f t="shared" si="11"/>
        <v>5</v>
      </c>
      <c r="AJ14" s="2">
        <v>1</v>
      </c>
      <c r="AK14" s="9"/>
      <c r="AL14" s="16">
        <f t="shared" si="36"/>
        <v>17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8</v>
      </c>
      <c r="AS14" s="15">
        <f t="shared" si="14"/>
        <v>4</v>
      </c>
      <c r="AT14" s="15">
        <v>8</v>
      </c>
      <c r="AU14" s="15">
        <f t="shared" si="15"/>
        <v>7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6</v>
      </c>
      <c r="BY14" s="15">
        <f t="shared" si="25"/>
        <v>6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8</v>
      </c>
      <c r="CI14" s="15">
        <f t="shared" si="28"/>
        <v>4</v>
      </c>
      <c r="CJ14" s="15">
        <v>5</v>
      </c>
      <c r="CK14" s="15">
        <f t="shared" si="29"/>
        <v>5</v>
      </c>
      <c r="CL14" s="2"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9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5</v>
      </c>
      <c r="W15" s="15">
        <f t="shared" si="7"/>
        <v>5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55</v>
      </c>
      <c r="E16" s="15">
        <f>SUM(E7:E15)</f>
        <v>52</v>
      </c>
      <c r="F16" s="2">
        <f>SUM(F7:F15)</f>
        <v>4.5</v>
      </c>
      <c r="G16" s="9"/>
      <c r="H16" s="10" t="s">
        <v>37</v>
      </c>
      <c r="I16" s="15">
        <f>SUM(I7:I15)</f>
        <v>36</v>
      </c>
      <c r="J16" s="15">
        <f>SUM(J7:J15)</f>
        <v>48</v>
      </c>
      <c r="K16" s="15">
        <f>SUM(K7:K15)</f>
        <v>48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47</v>
      </c>
      <c r="Q16" s="15">
        <f>SUM(Q7:Q15)</f>
        <v>47</v>
      </c>
      <c r="R16" s="2">
        <f>SUM(R7:R15)</f>
        <v>4</v>
      </c>
      <c r="S16" s="9"/>
      <c r="T16" s="10" t="s">
        <v>37</v>
      </c>
      <c r="U16" s="15">
        <f>SUM(U7:U15)</f>
        <v>36</v>
      </c>
      <c r="V16" s="15">
        <f>SUM(V7:V15)</f>
        <v>45</v>
      </c>
      <c r="W16" s="15">
        <f>SUM(W7:W15)</f>
        <v>45</v>
      </c>
      <c r="X16" s="2">
        <f>SUM(X7:X15)</f>
        <v>3.5</v>
      </c>
      <c r="Y16" s="9"/>
      <c r="Z16" s="10" t="s">
        <v>37</v>
      </c>
      <c r="AA16" s="15">
        <f>SUM(AA7:AA15)</f>
        <v>36</v>
      </c>
      <c r="AB16" s="15">
        <f>SUM(AB7:AB15)</f>
        <v>50</v>
      </c>
      <c r="AC16" s="15">
        <f>SUM(AC7:AC15)</f>
        <v>50</v>
      </c>
      <c r="AD16" s="2">
        <f>SUM(AD7:AD15)</f>
        <v>6</v>
      </c>
      <c r="AE16" s="9"/>
      <c r="AF16" s="10" t="s">
        <v>37</v>
      </c>
      <c r="AG16" s="15">
        <f>SUM(AG7:AG15)</f>
        <v>36</v>
      </c>
      <c r="AH16" s="15">
        <f>SUM(AH7:AH15)</f>
        <v>47</v>
      </c>
      <c r="AI16" s="15">
        <f>SUM(AI7:AI15)</f>
        <v>47</v>
      </c>
      <c r="AJ16" s="2">
        <f>SUM(AJ7:AJ15)</f>
        <v>4</v>
      </c>
      <c r="AK16" s="9"/>
      <c r="AL16" s="10" t="s">
        <v>37</v>
      </c>
      <c r="AM16" s="15">
        <f>SUM(AM7:AM15)</f>
        <v>36</v>
      </c>
      <c r="AN16" s="15">
        <f>SUM(AN7:AN15)</f>
        <v>45</v>
      </c>
      <c r="AO16" s="15">
        <f>SUM(AO7:AO15)</f>
        <v>45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48</v>
      </c>
      <c r="AU16" s="15">
        <f>SUM(AU7:AU15)</f>
        <v>47</v>
      </c>
      <c r="AV16" s="2">
        <f>SUM(AV7:AV15)</f>
        <v>4.5</v>
      </c>
      <c r="AW16" s="9"/>
      <c r="AX16" s="10" t="s">
        <v>37</v>
      </c>
      <c r="AY16" s="15">
        <f>SUM(AY7:AY15)</f>
        <v>36</v>
      </c>
      <c r="AZ16" s="15">
        <f>SUM(AZ7:AZ15)</f>
        <v>46</v>
      </c>
      <c r="BA16" s="15">
        <f>SUM(BA7:BA15)</f>
        <v>46</v>
      </c>
      <c r="BB16" s="2">
        <f>SUM(BB7:BB15)</f>
        <v>5.5</v>
      </c>
      <c r="BC16" s="9"/>
      <c r="BD16" s="10" t="s">
        <v>37</v>
      </c>
      <c r="BE16" s="15">
        <f>SUM(BE7:BE15)</f>
        <v>36</v>
      </c>
      <c r="BF16" s="15">
        <f>SUM(BF7:BF15)</f>
        <v>49</v>
      </c>
      <c r="BG16" s="15">
        <f>SUM(BG7:BG15)</f>
        <v>49</v>
      </c>
      <c r="BH16" s="2">
        <f>SUM(BH7:BH15)</f>
        <v>4.5</v>
      </c>
      <c r="BI16" s="9"/>
      <c r="BJ16" s="10" t="s">
        <v>37</v>
      </c>
      <c r="BK16" s="15">
        <f>SUM(BK7:BK15)</f>
        <v>36</v>
      </c>
      <c r="BL16" s="15">
        <f>SUM(BL7:BL15)</f>
        <v>51</v>
      </c>
      <c r="BM16" s="15">
        <f>SUM(BM7:BM15)</f>
        <v>49</v>
      </c>
      <c r="BN16" s="2">
        <f>SUM(BN7:BN15)</f>
        <v>3.5</v>
      </c>
      <c r="BO16" s="9"/>
      <c r="BP16" s="10" t="s">
        <v>37</v>
      </c>
      <c r="BQ16" s="15">
        <f>SUM(BQ7:BQ15)</f>
        <v>36</v>
      </c>
      <c r="BR16" s="15">
        <f>SUM(BR7:BR15)</f>
        <v>44</v>
      </c>
      <c r="BS16" s="15">
        <f>SUM(BS7:BS15)</f>
        <v>44</v>
      </c>
      <c r="BT16" s="2">
        <f>SUM(BT7:BT15)</f>
        <v>7</v>
      </c>
      <c r="BU16" s="9"/>
      <c r="BV16" s="10" t="s">
        <v>37</v>
      </c>
      <c r="BW16" s="15">
        <f>SUM(BW7:BW15)</f>
        <v>36</v>
      </c>
      <c r="BX16" s="15">
        <f>SUM(BX7:BX15)</f>
        <v>48</v>
      </c>
      <c r="BY16" s="15">
        <f>SUM(BY7:BY15)</f>
        <v>48</v>
      </c>
      <c r="BZ16" s="2">
        <f>SUM(BZ7:BZ15)</f>
        <v>2</v>
      </c>
      <c r="CA16" s="9"/>
      <c r="CB16" s="10" t="s">
        <v>37</v>
      </c>
      <c r="CC16" s="15">
        <f>SUM(CC7:CC15)</f>
        <v>36</v>
      </c>
      <c r="CD16" s="15">
        <f>SUM(CD7:CD15)</f>
        <v>46</v>
      </c>
      <c r="CE16" s="15">
        <f>SUM(CE7:CE15)</f>
        <v>46</v>
      </c>
      <c r="CF16" s="2">
        <f>SUM(CF7:CF15)</f>
        <v>6</v>
      </c>
      <c r="CG16" s="9"/>
      <c r="CH16" s="10" t="s">
        <v>37</v>
      </c>
      <c r="CI16" s="15">
        <f>SUM(CI7:CI15)</f>
        <v>36</v>
      </c>
      <c r="CJ16" s="15">
        <f>SUM(CJ7:CJ15)</f>
        <v>48</v>
      </c>
      <c r="CK16" s="15">
        <f>SUM(CK7:CK15)</f>
        <v>48</v>
      </c>
      <c r="CL16" s="2">
        <f>SUM(CL7:CL15)</f>
        <v>2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1</v>
      </c>
      <c r="M18" s="9"/>
      <c r="Q18" t="s">
        <v>110</v>
      </c>
      <c r="R18" s="2">
        <v>0.5</v>
      </c>
      <c r="S18" s="9"/>
      <c r="W18" t="s">
        <v>110</v>
      </c>
      <c r="X18" s="2">
        <v>1</v>
      </c>
      <c r="Y18" s="9"/>
      <c r="AC18" t="s">
        <v>110</v>
      </c>
      <c r="AD18" s="2">
        <v>1</v>
      </c>
      <c r="AE18" s="9"/>
      <c r="AI18" t="s">
        <v>110</v>
      </c>
      <c r="AJ18" s="2">
        <v>0</v>
      </c>
      <c r="AK18" s="9"/>
      <c r="AO18" t="s">
        <v>110</v>
      </c>
      <c r="AP18" s="2">
        <v>1</v>
      </c>
      <c r="AQ18" s="9"/>
      <c r="AU18" t="s">
        <v>110</v>
      </c>
      <c r="AV18" s="2">
        <v>0</v>
      </c>
      <c r="AW18" s="9"/>
      <c r="BA18" t="s">
        <v>110</v>
      </c>
      <c r="BB18" s="2">
        <v>0.5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T18" s="2">
        <v>1</v>
      </c>
      <c r="BU18" s="9"/>
      <c r="BY18" t="s">
        <v>110</v>
      </c>
      <c r="BZ18" s="2">
        <v>0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4.5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4.5</v>
      </c>
      <c r="S20" s="9"/>
      <c r="W20" t="s">
        <v>111</v>
      </c>
      <c r="X20" s="17">
        <f>SUM(X16:X19)</f>
        <v>4.5</v>
      </c>
      <c r="Y20" s="9"/>
      <c r="AC20" t="s">
        <v>111</v>
      </c>
      <c r="AD20" s="17">
        <f>SUM(AD16:AD19)</f>
        <v>7</v>
      </c>
      <c r="AE20" s="9"/>
      <c r="AI20" t="s">
        <v>111</v>
      </c>
      <c r="AJ20" s="17">
        <f>SUM(AJ16:AJ19)</f>
        <v>4</v>
      </c>
      <c r="AK20" s="9"/>
      <c r="AO20" t="s">
        <v>111</v>
      </c>
      <c r="AP20" s="17">
        <f>SUM(AP16:AP19)</f>
        <v>5.5</v>
      </c>
      <c r="AQ20" s="9"/>
      <c r="AU20" t="s">
        <v>111</v>
      </c>
      <c r="AV20" s="17">
        <f>SUM(AV16:AV19)</f>
        <v>4.5</v>
      </c>
      <c r="AW20" s="9"/>
      <c r="BA20" t="s">
        <v>111</v>
      </c>
      <c r="BB20" s="17">
        <f>SUM(BB16:BB19)</f>
        <v>6</v>
      </c>
      <c r="BC20" s="9"/>
      <c r="BG20" t="s">
        <v>111</v>
      </c>
      <c r="BH20" s="17">
        <f>SUM(BH16:BH19)</f>
        <v>4.5</v>
      </c>
      <c r="BI20" s="9"/>
      <c r="BM20" t="s">
        <v>111</v>
      </c>
      <c r="BN20" s="17">
        <f>SUM(BN16:BN19)</f>
        <v>3.5</v>
      </c>
      <c r="BO20" s="9"/>
      <c r="BS20" t="s">
        <v>111</v>
      </c>
      <c r="BT20" s="17">
        <f>SUM(BT16:BT19)</f>
        <v>8</v>
      </c>
      <c r="BU20" s="9"/>
      <c r="BY20" t="s">
        <v>111</v>
      </c>
      <c r="BZ20" s="17">
        <f>SUM(BZ16:BZ19)</f>
        <v>2</v>
      </c>
      <c r="CA20" s="9"/>
      <c r="CE20" t="s">
        <v>111</v>
      </c>
      <c r="CF20" s="17">
        <f>SUM(CF16:CF19)</f>
        <v>7</v>
      </c>
      <c r="CG20" s="9"/>
      <c r="CK20" t="s">
        <v>111</v>
      </c>
      <c r="CL20" s="17">
        <f>SUM(CL16:CL19)</f>
        <v>2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16</v>
      </c>
      <c r="G22" s="9"/>
      <c r="K22" t="s">
        <v>55</v>
      </c>
      <c r="L22" s="2">
        <f>IF(J16=0,0,K16-I16)</f>
        <v>12</v>
      </c>
      <c r="M22" s="9"/>
      <c r="Q22" t="s">
        <v>55</v>
      </c>
      <c r="R22" s="36">
        <f>IF(P16=0,0,Q16-O16)</f>
        <v>11</v>
      </c>
      <c r="S22" s="9"/>
      <c r="W22" t="s">
        <v>55</v>
      </c>
      <c r="X22" s="2">
        <f>IF(V16=0,0,W16-U16)</f>
        <v>9</v>
      </c>
      <c r="Y22" s="9"/>
      <c r="AC22" t="s">
        <v>55</v>
      </c>
      <c r="AD22" s="2">
        <f>IF(AB16=0,0,AC16-AA16)</f>
        <v>14</v>
      </c>
      <c r="AE22" s="9"/>
      <c r="AI22" t="s">
        <v>55</v>
      </c>
      <c r="AJ22" s="2">
        <f>IF(AH16=0,0,AI16-AG16)</f>
        <v>11</v>
      </c>
      <c r="AK22" s="9"/>
      <c r="AO22" t="s">
        <v>55</v>
      </c>
      <c r="AP22" s="2">
        <f>IF(AN16=0,0,AO16-AM16)</f>
        <v>9</v>
      </c>
      <c r="AQ22" s="9"/>
      <c r="AU22" t="s">
        <v>55</v>
      </c>
      <c r="AV22" s="2">
        <f>IF(AT16=0,0,AU16-AS16)</f>
        <v>11</v>
      </c>
      <c r="AW22" s="9"/>
      <c r="BA22" t="s">
        <v>55</v>
      </c>
      <c r="BB22" s="2">
        <f>IF(AZ16=0,0,BA16-AY16)</f>
        <v>10</v>
      </c>
      <c r="BC22" s="9"/>
      <c r="BG22" t="s">
        <v>55</v>
      </c>
      <c r="BH22" s="2">
        <f>IF(BF16=0,0,BG16-BE16)</f>
        <v>13</v>
      </c>
      <c r="BI22" s="9"/>
      <c r="BM22" t="s">
        <v>55</v>
      </c>
      <c r="BN22" s="2">
        <f>IF(BL16=0,0,BM16-BK16)</f>
        <v>13</v>
      </c>
      <c r="BO22" s="9"/>
      <c r="BS22" t="s">
        <v>55</v>
      </c>
      <c r="BT22" s="2">
        <f>IF(BR16=0,0,BS16-BQ16)</f>
        <v>8</v>
      </c>
      <c r="BU22" s="9"/>
      <c r="BY22" t="s">
        <v>55</v>
      </c>
      <c r="BZ22" s="2">
        <f>IF(BX16=0,0,BY16-BW16)</f>
        <v>12</v>
      </c>
      <c r="CA22" s="9"/>
      <c r="CE22" t="s">
        <v>55</v>
      </c>
      <c r="CF22" s="2">
        <f>IF(CD16=0,0,CE16-CC16)</f>
        <v>10</v>
      </c>
      <c r="CG22" s="9"/>
      <c r="CK22" t="s">
        <v>55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T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4.5</v>
      </c>
      <c r="D29" s="2"/>
      <c r="E29">
        <f>IF(D16&gt;0,1,0)</f>
        <v>1</v>
      </c>
      <c r="F29" s="2">
        <f t="shared" ref="F29:F43" si="45">E29</f>
        <v>1</v>
      </c>
      <c r="G29" s="20"/>
      <c r="I29" s="30">
        <v>1</v>
      </c>
      <c r="J29" s="2">
        <f>IFERROR(AVERAGE(J7,V7,AH7,AT7,BF7,BR7,BX7,CJ7),0)</f>
        <v>4.625</v>
      </c>
      <c r="K29">
        <f>IFERROR(MIN(J7,V7,AH7,AT7,BF7,BR7,BX7,CJ7),0)</f>
        <v>4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6</v>
      </c>
      <c r="D30" s="2">
        <f t="shared" ref="D30:D42" si="46">C30</f>
        <v>6</v>
      </c>
      <c r="E30">
        <f>IF(J16&gt;0,1,0)</f>
        <v>1</v>
      </c>
      <c r="F30" s="2">
        <f t="shared" si="45"/>
        <v>1</v>
      </c>
      <c r="G30" s="20"/>
      <c r="I30" s="30">
        <v>2</v>
      </c>
      <c r="J30" s="2">
        <f t="shared" ref="J30:J37" si="47">IFERROR(AVERAGE(J8,V8,AH8,AT8,BF8,BR8,BX8,CJ8),0)</f>
        <v>5.375</v>
      </c>
      <c r="K30">
        <f t="shared" ref="K30:K37" si="48">IFERROR(MIN(J8,V8,AH8,AT8,BF8,BR8,BX8,CJ8),0)</f>
        <v>4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4.5</v>
      </c>
      <c r="D31" s="2">
        <f t="shared" si="46"/>
        <v>4.5</v>
      </c>
      <c r="E31">
        <f>IF(P16&gt;0,1,0)</f>
        <v>1</v>
      </c>
      <c r="F31" s="2">
        <f t="shared" si="45"/>
        <v>1</v>
      </c>
      <c r="G31" s="20"/>
      <c r="I31" s="30">
        <v>3</v>
      </c>
      <c r="J31" s="2">
        <f t="shared" si="47"/>
        <v>3.875</v>
      </c>
      <c r="K31">
        <f t="shared" si="48"/>
        <v>3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4.5</v>
      </c>
      <c r="D32" s="2">
        <f t="shared" si="46"/>
        <v>4.5</v>
      </c>
      <c r="E32">
        <f>IF(V16&gt;0,1,0)</f>
        <v>1</v>
      </c>
      <c r="F32" s="2">
        <f t="shared" si="45"/>
        <v>1</v>
      </c>
      <c r="G32" s="20"/>
      <c r="I32" s="30">
        <v>4</v>
      </c>
      <c r="J32" s="2">
        <f t="shared" si="47"/>
        <v>5.625</v>
      </c>
      <c r="K32">
        <f t="shared" si="48"/>
        <v>5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7</v>
      </c>
      <c r="D33" s="2">
        <f t="shared" si="46"/>
        <v>7</v>
      </c>
      <c r="E33">
        <f>IF(AB16&gt;0,1,0)</f>
        <v>1</v>
      </c>
      <c r="F33" s="2">
        <f t="shared" si="45"/>
        <v>1</v>
      </c>
      <c r="G33" s="20"/>
      <c r="I33" s="30">
        <v>5</v>
      </c>
      <c r="J33" s="2">
        <f t="shared" si="47"/>
        <v>6.625</v>
      </c>
      <c r="K33">
        <f t="shared" si="48"/>
        <v>6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4</v>
      </c>
      <c r="D34" s="2"/>
      <c r="E34">
        <f>IF(AH16&gt;0,1,0)</f>
        <v>1</v>
      </c>
      <c r="G34" s="20"/>
      <c r="I34" s="30">
        <v>6</v>
      </c>
      <c r="J34" s="2">
        <f t="shared" si="47"/>
        <v>3.875</v>
      </c>
      <c r="K34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5.5</v>
      </c>
      <c r="D35" s="2">
        <f t="shared" si="46"/>
        <v>5.5</v>
      </c>
      <c r="E35">
        <f>IF(AN16&gt;0,1,0)</f>
        <v>1</v>
      </c>
      <c r="F35" s="2">
        <f t="shared" si="45"/>
        <v>1</v>
      </c>
      <c r="G35" s="20"/>
      <c r="I35" s="30">
        <v>7</v>
      </c>
      <c r="J35" s="2">
        <f t="shared" si="47"/>
        <v>4.75</v>
      </c>
      <c r="K35">
        <f t="shared" si="48"/>
        <v>4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4.5</v>
      </c>
      <c r="D36" s="2">
        <f t="shared" si="46"/>
        <v>4.5</v>
      </c>
      <c r="E36">
        <f>IF(AT16&gt;0,1,0)</f>
        <v>1</v>
      </c>
      <c r="F36" s="2">
        <f t="shared" si="45"/>
        <v>1</v>
      </c>
      <c r="G36" s="20"/>
      <c r="I36" s="30">
        <v>8</v>
      </c>
      <c r="J36" s="2">
        <f t="shared" si="47"/>
        <v>5.875</v>
      </c>
      <c r="K36">
        <f t="shared" si="48"/>
        <v>5</v>
      </c>
      <c r="L36" s="2">
        <f t="shared" si="49"/>
        <v>8</v>
      </c>
      <c r="M36" s="20"/>
    </row>
    <row r="37" spans="1:18" x14ac:dyDescent="0.2">
      <c r="A37" s="20"/>
      <c r="B37" t="s">
        <v>47</v>
      </c>
      <c r="C37" s="2">
        <f>BB20</f>
        <v>6</v>
      </c>
      <c r="D37" s="2">
        <f t="shared" si="46"/>
        <v>6</v>
      </c>
      <c r="E37">
        <f>IF(AZ16&gt;0,1,0)</f>
        <v>1</v>
      </c>
      <c r="F37" s="2">
        <f t="shared" si="45"/>
        <v>1</v>
      </c>
      <c r="G37" s="20"/>
      <c r="I37" s="30">
        <v>9</v>
      </c>
      <c r="J37" s="2">
        <f t="shared" si="47"/>
        <v>6.5</v>
      </c>
      <c r="K37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4.5</v>
      </c>
      <c r="D38" s="2">
        <f t="shared" si="46"/>
        <v>4.5</v>
      </c>
      <c r="E38">
        <f>IF(BF16&gt;0,1,0)</f>
        <v>1</v>
      </c>
      <c r="F38" s="2">
        <f t="shared" si="45"/>
        <v>1</v>
      </c>
      <c r="G38" s="20"/>
      <c r="I38" s="33" t="s">
        <v>115</v>
      </c>
      <c r="J38" s="34">
        <f>SUM(J29:J37)</f>
        <v>47.125</v>
      </c>
      <c r="K38" s="34">
        <f t="shared" ref="K38:L38" si="50">SUM(K29:K37)</f>
        <v>39</v>
      </c>
      <c r="L38" s="34">
        <f t="shared" si="50"/>
        <v>55</v>
      </c>
      <c r="M38" s="20"/>
    </row>
    <row r="39" spans="1:18" x14ac:dyDescent="0.2">
      <c r="A39" s="20"/>
      <c r="B39" t="s">
        <v>49</v>
      </c>
      <c r="C39" s="2">
        <f>BN20</f>
        <v>3.5</v>
      </c>
      <c r="D39" s="2"/>
      <c r="E39">
        <f>IF(BL16&gt;0,1,0)</f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8</v>
      </c>
      <c r="D40" s="2">
        <f t="shared" si="46"/>
        <v>8</v>
      </c>
      <c r="E40">
        <f>IF(BR16&gt;0,1,0)</f>
        <v>1</v>
      </c>
      <c r="F40" s="2">
        <f t="shared" si="45"/>
        <v>1</v>
      </c>
      <c r="G40" s="20"/>
      <c r="I40" s="30">
        <v>10</v>
      </c>
      <c r="J40" s="2">
        <f>IFERROR(AVERAGE(D7,P7,AB7,AN7,AZ7,BL7,CD7),0)</f>
        <v>5.1428571428571432</v>
      </c>
      <c r="K40">
        <f>IFERROR(MIN(D7,P7,AB7,AN7,AZ7,BL7,CD7),0)</f>
        <v>4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2</v>
      </c>
      <c r="D41" s="2"/>
      <c r="E41">
        <f>IF(BX16&gt;0,1,0)</f>
        <v>1</v>
      </c>
      <c r="F41" s="2">
        <f t="shared" si="45"/>
        <v>1</v>
      </c>
      <c r="G41" s="20"/>
      <c r="I41" s="30">
        <v>11</v>
      </c>
      <c r="J41" s="2">
        <f t="shared" ref="J41:J48" si="51">IFERROR(AVERAGE(D8,P8,AB8,AN8,AZ8,BL8,CD8),0)</f>
        <v>5.1428571428571432</v>
      </c>
      <c r="K41">
        <f t="shared" ref="K41:K48" si="52">IFERROR(MIN(D8,P8,AB8,AN8,AZ8,BL8,CD8),0)</f>
        <v>4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7</v>
      </c>
      <c r="D42" s="2">
        <f t="shared" si="46"/>
        <v>7</v>
      </c>
      <c r="E42">
        <f>IF(CD16&gt;0,1,0)</f>
        <v>1</v>
      </c>
      <c r="F42" s="2">
        <f t="shared" si="45"/>
        <v>1</v>
      </c>
      <c r="G42" s="20"/>
      <c r="I42" s="30">
        <v>12</v>
      </c>
      <c r="J42" s="2">
        <f t="shared" si="51"/>
        <v>5</v>
      </c>
      <c r="K42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2</v>
      </c>
      <c r="D43" s="25"/>
      <c r="E43" s="26">
        <f>IF(CJ16&gt;0,1,0)</f>
        <v>1</v>
      </c>
      <c r="F43" s="25">
        <f t="shared" si="45"/>
        <v>1</v>
      </c>
      <c r="G43" s="20"/>
      <c r="I43" s="30">
        <v>13</v>
      </c>
      <c r="J43" s="2">
        <f t="shared" si="51"/>
        <v>6.5714285714285712</v>
      </c>
      <c r="K43">
        <f t="shared" si="52"/>
        <v>4</v>
      </c>
      <c r="L43" s="2">
        <f t="shared" si="53"/>
        <v>10</v>
      </c>
      <c r="M43" s="20"/>
    </row>
    <row r="44" spans="1:18" x14ac:dyDescent="0.2">
      <c r="A44" s="20"/>
      <c r="B44" t="s">
        <v>37</v>
      </c>
      <c r="C44" s="2">
        <f>SUM(C29:C43)</f>
        <v>73.5</v>
      </c>
      <c r="D44" s="2">
        <f>SUM(D29:D43)</f>
        <v>57.5</v>
      </c>
      <c r="E44">
        <f>SUM(E29:E43)</f>
        <v>15</v>
      </c>
      <c r="F44" s="2">
        <f>SUM(F29:F43)</f>
        <v>13</v>
      </c>
      <c r="G44" s="20"/>
      <c r="I44" s="30">
        <v>14</v>
      </c>
      <c r="J44" s="2">
        <f t="shared" si="51"/>
        <v>4.4285714285714288</v>
      </c>
      <c r="K44">
        <f t="shared" si="52"/>
        <v>4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5.4285714285714288</v>
      </c>
      <c r="K45">
        <f t="shared" si="52"/>
        <v>5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5.5714285714285712</v>
      </c>
      <c r="K46">
        <f t="shared" si="52"/>
        <v>4</v>
      </c>
      <c r="L46" s="2">
        <f t="shared" si="53"/>
        <v>9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3.8571428571428572</v>
      </c>
      <c r="K47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1</v>
      </c>
      <c r="G48" s="20"/>
      <c r="I48" s="30">
        <v>18</v>
      </c>
      <c r="J48" s="2">
        <f t="shared" si="51"/>
        <v>7.4285714285714288</v>
      </c>
      <c r="K48">
        <f t="shared" si="52"/>
        <v>6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19</v>
      </c>
      <c r="G49" s="20"/>
      <c r="I49" s="33" t="s">
        <v>117</v>
      </c>
      <c r="J49" s="34">
        <f>SUM(J40:J48)</f>
        <v>48.571428571428569</v>
      </c>
      <c r="K49" s="34">
        <f t="shared" ref="K49:L49" si="56">SUM(K40:K48)</f>
        <v>38</v>
      </c>
      <c r="L49" s="34">
        <f t="shared" si="56"/>
        <v>63</v>
      </c>
      <c r="M49" s="20"/>
      <c r="R49" s="2"/>
    </row>
    <row r="50" spans="1:18" x14ac:dyDescent="0.2">
      <c r="A50" s="20"/>
      <c r="B50" t="s">
        <v>118</v>
      </c>
      <c r="C50">
        <f t="shared" si="55"/>
        <v>68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37</v>
      </c>
      <c r="G51" s="20"/>
      <c r="R51" s="2"/>
    </row>
    <row r="52" spans="1:18" x14ac:dyDescent="0.2">
      <c r="A52" s="20"/>
      <c r="B52" t="s">
        <v>12</v>
      </c>
      <c r="C52">
        <f t="shared" si="55"/>
        <v>10</v>
      </c>
      <c r="G52" s="20"/>
      <c r="R52" s="2"/>
    </row>
    <row r="53" spans="1:18" x14ac:dyDescent="0.2">
      <c r="A53" s="20"/>
      <c r="B53" t="s">
        <v>37</v>
      </c>
      <c r="C53" s="28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5</v>
      </c>
      <c r="E56" s="30" t="str">
        <f t="shared" ref="E56:E64" si="58">IF(D56&lt;&gt;0,IF((D56-C56)=-1,"Birdie",IF((D56-C56)=-2,"Eagle",IF((D56-C56)=0,"Par",IF((D56-C56)=1,"bogey",IF((D56-C56)=2,"Double bogey","Other"))))),"  ")</f>
        <v>bogey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6</v>
      </c>
      <c r="E57" s="30" t="str">
        <f t="shared" si="58"/>
        <v>Double bogey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6</v>
      </c>
      <c r="E58" s="30" t="str">
        <f t="shared" si="58"/>
        <v>Double bogey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6</v>
      </c>
      <c r="E59" s="30" t="str">
        <f t="shared" si="58"/>
        <v>bogey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4</v>
      </c>
      <c r="E60" s="30" t="str">
        <f t="shared" si="58"/>
        <v>bogey</v>
      </c>
      <c r="H60" t="s">
        <v>122</v>
      </c>
      <c r="I60">
        <f>COUNTIF(E56:E64,"bogey")</f>
        <v>4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5</v>
      </c>
      <c r="E61" s="30" t="str">
        <f t="shared" si="58"/>
        <v>bogey</v>
      </c>
      <c r="H61" t="s">
        <v>123</v>
      </c>
      <c r="I61">
        <f>COUNTIF(E56:E64,"Double bogey")</f>
        <v>3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9</v>
      </c>
      <c r="E62" s="30" t="str">
        <f t="shared" si="58"/>
        <v>Other</v>
      </c>
      <c r="H62" t="s">
        <v>12</v>
      </c>
      <c r="I62">
        <f>COUNTIF(E56:E64,"Other")</f>
        <v>2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5</v>
      </c>
      <c r="E63" s="30" t="str">
        <f t="shared" si="58"/>
        <v>Double bogey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9</v>
      </c>
      <c r="E64" s="30" t="str">
        <f t="shared" si="58"/>
        <v>Other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6</v>
      </c>
      <c r="E67" s="30" t="str">
        <f t="shared" ref="E67:E75" si="60">IF(D67&lt;&gt;0,IF((D67-C67)=-1,"Birdie",IF((D67-C67)=-2,"Eagle",IF((D67-C67)=0,"Par",IF((D67-C67)=1,"bogey",IF((D67-C67)=2,"Double bogey","Other"))))),"  ")</f>
        <v>Double bogey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4</v>
      </c>
      <c r="E68" s="30" t="str">
        <f t="shared" si="60"/>
        <v>Par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3</v>
      </c>
      <c r="E69" s="30" t="str">
        <f t="shared" si="60"/>
        <v>Par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6</v>
      </c>
      <c r="E70" s="30" t="str">
        <f t="shared" si="60"/>
        <v>Double bogey</v>
      </c>
      <c r="H70" t="s">
        <v>9</v>
      </c>
      <c r="I70">
        <f>COUNTIF(E67:E75,"Par")</f>
        <v>3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7</v>
      </c>
      <c r="E71" s="30" t="str">
        <f t="shared" si="60"/>
        <v>Double bogey</v>
      </c>
      <c r="H71" t="s">
        <v>122</v>
      </c>
      <c r="I71">
        <f>COUNTIF(E67:E75,"bogey")</f>
        <v>1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4</v>
      </c>
      <c r="E72" s="30" t="str">
        <f t="shared" si="60"/>
        <v>bogey</v>
      </c>
      <c r="H72" t="s">
        <v>123</v>
      </c>
      <c r="I72">
        <f>COUNTIF(E67:E75,"Double bogey")</f>
        <v>4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4</v>
      </c>
      <c r="E73" s="30" t="str">
        <f t="shared" si="60"/>
        <v>Par</v>
      </c>
      <c r="H73" t="s">
        <v>12</v>
      </c>
      <c r="I73">
        <f>COUNTIF(E67:E75,"Other")</f>
        <v>1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7</v>
      </c>
      <c r="E74" s="30" t="str">
        <f t="shared" si="60"/>
        <v>Other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7</v>
      </c>
      <c r="E75" s="30" t="str">
        <f t="shared" si="60"/>
        <v>Double bogey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5</v>
      </c>
      <c r="E78" s="30" t="str">
        <f t="shared" ref="E78:E86" si="62">IF(D78&lt;&gt;0,IF((D78-C78)=-1,"Birdie",IF((D78-C78)=-2,"Eagle",IF((D78-C78)=0,"Par",IF((D78-C78)=1,"bogey",IF((D78-C78)=2,"Double bogey","Other"))))),"  ")</f>
        <v>bogey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5</v>
      </c>
      <c r="E79" s="30" t="str">
        <f t="shared" si="62"/>
        <v>bogey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5</v>
      </c>
      <c r="E80" s="30" t="str">
        <f t="shared" si="62"/>
        <v>bogey</v>
      </c>
      <c r="H80" t="s">
        <v>8</v>
      </c>
      <c r="I80">
        <f>COUNTIF(E78:E86,"Birdie")</f>
        <v>1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4</v>
      </c>
      <c r="E81" s="30" t="str">
        <f t="shared" si="62"/>
        <v>Birdie</v>
      </c>
      <c r="H81" t="s">
        <v>9</v>
      </c>
      <c r="I81">
        <f>COUNTIF(E78:E86,"Par")</f>
        <v>0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5</v>
      </c>
      <c r="E82" s="30" t="str">
        <f t="shared" si="62"/>
        <v>Double bogey</v>
      </c>
      <c r="H82" t="s">
        <v>122</v>
      </c>
      <c r="I82">
        <f>COUNTIF(E78:E86,"bogey")</f>
        <v>5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6</v>
      </c>
      <c r="E83" s="30" t="str">
        <f t="shared" si="62"/>
        <v>Double bogey</v>
      </c>
      <c r="H83" t="s">
        <v>123</v>
      </c>
      <c r="I83">
        <f>COUNTIF(E78:E86,"Double bogey")</f>
        <v>2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5</v>
      </c>
      <c r="E84" s="30" t="str">
        <f t="shared" si="62"/>
        <v>bogey</v>
      </c>
      <c r="H84" t="s">
        <v>12</v>
      </c>
      <c r="I84">
        <f>COUNTIF(E78:E86,"Other")</f>
        <v>1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4</v>
      </c>
      <c r="E85" s="30" t="str">
        <f t="shared" si="62"/>
        <v>bogey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8</v>
      </c>
      <c r="E86" s="30" t="str">
        <f t="shared" si="62"/>
        <v>Other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4</v>
      </c>
      <c r="E89" s="30" t="str">
        <f t="shared" ref="E89:E97" si="64">IF(D89&lt;&gt;0,IF((D89-C89)=-1,"Birdie",IF((D89-C89)=-2,"Eagle",IF((D89-C89)=0,"Par",IF((D89-C89)=1,"bogey",IF((D89-C89)=2,"Double bogey","Other"))))),"  ")</f>
        <v>Par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6</v>
      </c>
      <c r="E90" s="30" t="str">
        <f t="shared" si="64"/>
        <v>Double bogey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4</v>
      </c>
      <c r="E91" s="30" t="str">
        <f t="shared" si="64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5</v>
      </c>
      <c r="E92" s="30" t="str">
        <f t="shared" si="64"/>
        <v>bogey</v>
      </c>
      <c r="H92" t="s">
        <v>9</v>
      </c>
      <c r="I92">
        <f>COUNTIF(E89:E97,"Par")</f>
        <v>3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7</v>
      </c>
      <c r="E93" s="30" t="str">
        <f t="shared" si="64"/>
        <v>Double bogey</v>
      </c>
      <c r="H93" t="s">
        <v>122</v>
      </c>
      <c r="I93">
        <f>COUNTIF(E89:E97,"bogey")</f>
        <v>3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3</v>
      </c>
      <c r="E94" s="30" t="str">
        <f t="shared" si="64"/>
        <v>Par</v>
      </c>
      <c r="H94" t="s">
        <v>123</v>
      </c>
      <c r="I94">
        <f>COUNTIF(E89:E97,"Double bogey")</f>
        <v>3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5</v>
      </c>
      <c r="E95" s="30" t="str">
        <f t="shared" si="64"/>
        <v>bogey</v>
      </c>
      <c r="H95" t="s">
        <v>12</v>
      </c>
      <c r="I95">
        <f>COUNTIF(E89:E97,"Other")</f>
        <v>0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6</v>
      </c>
      <c r="E96" s="30" t="str">
        <f t="shared" si="64"/>
        <v>Double bogey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5</v>
      </c>
      <c r="E97" s="30" t="str">
        <f t="shared" si="64"/>
        <v>Par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6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6</v>
      </c>
      <c r="E101" s="30" t="str">
        <f t="shared" si="66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6</v>
      </c>
      <c r="E102" s="30" t="str">
        <f t="shared" si="66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6</v>
      </c>
      <c r="E103" s="30" t="str">
        <f t="shared" si="66"/>
        <v>bogey</v>
      </c>
      <c r="H103" t="s">
        <v>9</v>
      </c>
      <c r="I103">
        <f>COUNTIF(E100:E108,"Par")</f>
        <v>1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4</v>
      </c>
      <c r="E104" s="30" t="str">
        <f t="shared" si="66"/>
        <v>bogey</v>
      </c>
      <c r="H104" t="s">
        <v>122</v>
      </c>
      <c r="I104">
        <f>COUNTIF(E100:E108,"bogey")</f>
        <v>3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5</v>
      </c>
      <c r="E105" s="30" t="str">
        <f t="shared" si="66"/>
        <v>bogey</v>
      </c>
      <c r="H105" t="s">
        <v>123</v>
      </c>
      <c r="I105">
        <f>COUNTIF(E100:E108,"Double bogey")</f>
        <v>4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6</v>
      </c>
      <c r="E106" s="30" t="str">
        <f t="shared" si="66"/>
        <v>Double bogey</v>
      </c>
      <c r="H106" t="s">
        <v>12</v>
      </c>
      <c r="I106">
        <f>COUNTIF(E100:E108,"Other")</f>
        <v>1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3</v>
      </c>
      <c r="E107" s="30" t="str">
        <f t="shared" si="66"/>
        <v>Par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8</v>
      </c>
      <c r="E108" s="30" t="str">
        <f t="shared" si="66"/>
        <v>Other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4</v>
      </c>
      <c r="E111" s="30" t="str">
        <f t="shared" ref="E111:E119" si="68">IF(D111&lt;&gt;0,IF((D111-C111)=-1,"Birdie",IF((D111-C111)=-2,"Eagle",IF((D111-C111)=0,"Par",IF((D111-C111)=1,"bogey",IF((D111-C111)=2,"Double bogey","Other"))))),"  ")</f>
        <v>Par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5</v>
      </c>
      <c r="E112" s="30" t="str">
        <f t="shared" si="68"/>
        <v>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5</v>
      </c>
      <c r="E113" s="30" t="str">
        <f t="shared" si="68"/>
        <v>Double 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6</v>
      </c>
      <c r="E114" s="30" t="str">
        <f t="shared" si="68"/>
        <v>Double bogey</v>
      </c>
      <c r="H114" t="s">
        <v>9</v>
      </c>
      <c r="I114">
        <f>COUNTIF(E111:E119,"Par")</f>
        <v>1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6</v>
      </c>
      <c r="E115" s="30" t="str">
        <f t="shared" si="68"/>
        <v>bogey</v>
      </c>
      <c r="H115" t="s">
        <v>122</v>
      </c>
      <c r="I115">
        <f>COUNTIF(E111:E119,"bogey")</f>
        <v>5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4</v>
      </c>
      <c r="E116" s="30" t="str">
        <f t="shared" si="68"/>
        <v>bogey</v>
      </c>
      <c r="H116" t="s">
        <v>123</v>
      </c>
      <c r="I116">
        <f>COUNTIF(E111:E119,"Double bogey")</f>
        <v>3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5</v>
      </c>
      <c r="E117" s="30" t="str">
        <f t="shared" si="68"/>
        <v>bogey</v>
      </c>
      <c r="H117" t="s">
        <v>12</v>
      </c>
      <c r="I117">
        <f>COUNTIF(E111:E119,"Other")</f>
        <v>0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5</v>
      </c>
      <c r="E118" s="30" t="str">
        <f t="shared" si="68"/>
        <v>bogey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7</v>
      </c>
      <c r="E119" s="30" t="str">
        <f t="shared" si="68"/>
        <v>Double 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6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Double bogey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4</v>
      </c>
      <c r="E123" s="30" t="str">
        <f t="shared" si="70"/>
        <v>Par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4</v>
      </c>
      <c r="E124" s="30" t="str">
        <f t="shared" si="70"/>
        <v>Par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6</v>
      </c>
      <c r="E125" s="30" t="str">
        <f t="shared" si="70"/>
        <v>bogey</v>
      </c>
      <c r="H125" t="s">
        <v>9</v>
      </c>
      <c r="I125">
        <f>COUNTIF(E122:E130,"Par")</f>
        <v>4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6</v>
      </c>
      <c r="E126" s="30" t="str">
        <f t="shared" si="70"/>
        <v>Other</v>
      </c>
      <c r="H126" t="s">
        <v>122</v>
      </c>
      <c r="I126">
        <f>COUNTIF(E122:E130,"bogey")</f>
        <v>2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5</v>
      </c>
      <c r="E127" s="30" t="str">
        <f t="shared" si="70"/>
        <v>bogey</v>
      </c>
      <c r="H127" t="s">
        <v>123</v>
      </c>
      <c r="I127">
        <f>COUNTIF(E122:E130,"Double bogey")</f>
        <v>2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4</v>
      </c>
      <c r="E128" s="30" t="str">
        <f t="shared" si="70"/>
        <v>Par</v>
      </c>
      <c r="H128" t="s">
        <v>12</v>
      </c>
      <c r="I128">
        <f>COUNTIF(E122:E130,"Other")</f>
        <v>1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3</v>
      </c>
      <c r="E129" s="30" t="str">
        <f t="shared" si="70"/>
        <v>Par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7</v>
      </c>
      <c r="E130" s="30" t="str">
        <f t="shared" si="70"/>
        <v>Double 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5</v>
      </c>
      <c r="E133" s="30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4</v>
      </c>
      <c r="E134" s="30" t="str">
        <f t="shared" si="72"/>
        <v>Par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3</v>
      </c>
      <c r="E135" s="30" t="str">
        <f t="shared" si="72"/>
        <v>Par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6</v>
      </c>
      <c r="E136" s="30" t="str">
        <f t="shared" si="72"/>
        <v>Double bogey</v>
      </c>
      <c r="H136" t="s">
        <v>9</v>
      </c>
      <c r="I136">
        <f>COUNTIF(E133:E141,"Par")</f>
        <v>2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6</v>
      </c>
      <c r="E137" s="30" t="str">
        <f t="shared" si="72"/>
        <v>bogey</v>
      </c>
      <c r="H137" t="s">
        <v>122</v>
      </c>
      <c r="I137">
        <f>COUNTIF(E133:E141,"bogey")</f>
        <v>4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4</v>
      </c>
      <c r="E138" s="30" t="str">
        <f t="shared" si="72"/>
        <v>bogey</v>
      </c>
      <c r="H138" t="s">
        <v>123</v>
      </c>
      <c r="I138">
        <f>COUNTIF(E133:E141,"Double bogey")</f>
        <v>2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5</v>
      </c>
      <c r="E139" s="30" t="str">
        <f t="shared" si="72"/>
        <v>bogey</v>
      </c>
      <c r="H139" t="s">
        <v>12</v>
      </c>
      <c r="I139">
        <f>COUNTIF(E133:E141,"Other")</f>
        <v>1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8</v>
      </c>
      <c r="E140" s="30" t="str">
        <f t="shared" si="72"/>
        <v>Other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7</v>
      </c>
      <c r="E141" s="30" t="str">
        <f t="shared" si="72"/>
        <v>Double 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4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Par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5</v>
      </c>
      <c r="E145" s="30" t="str">
        <f t="shared" si="74"/>
        <v>bogey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4</v>
      </c>
      <c r="E146" s="30" t="str">
        <f t="shared" si="74"/>
        <v>Par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8</v>
      </c>
      <c r="E147" s="30" t="str">
        <f t="shared" si="74"/>
        <v>Other</v>
      </c>
      <c r="H147" t="s">
        <v>9</v>
      </c>
      <c r="I147">
        <f>COUNTIF(E144:E152,"Par")</f>
        <v>2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4</v>
      </c>
      <c r="E148" s="30" t="str">
        <f t="shared" si="74"/>
        <v>bogey</v>
      </c>
      <c r="H148" t="s">
        <v>122</v>
      </c>
      <c r="I148">
        <f>COUNTIF(E144:E152,"bogey")</f>
        <v>5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6</v>
      </c>
      <c r="E149" s="30" t="str">
        <f t="shared" si="74"/>
        <v>Double bogey</v>
      </c>
      <c r="H149" t="s">
        <v>123</v>
      </c>
      <c r="I149">
        <f>COUNTIF(E144:E152,"Double bogey")</f>
        <v>1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5</v>
      </c>
      <c r="E150" s="30" t="str">
        <f t="shared" si="74"/>
        <v>bogey</v>
      </c>
      <c r="H150" t="s">
        <v>12</v>
      </c>
      <c r="I150">
        <f>COUNTIF(E144:E152,"Other")</f>
        <v>1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4</v>
      </c>
      <c r="E151" s="30" t="str">
        <f t="shared" si="74"/>
        <v>bogey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6</v>
      </c>
      <c r="E152" s="30" t="str">
        <f t="shared" si="74"/>
        <v>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4</v>
      </c>
      <c r="E155" s="30" t="str">
        <f t="shared" ref="E155:E163" si="76">IF(D155&lt;&gt;0,IF((D155-C155)=-1,"Birdie",IF((D155-C155)=-2,"Eagle",IF((D155-C155)=0,"Par",IF((D155-C155)=1,"bogey",IF((D155-C155)=2,"Double bogey","Other"))))),"  ")</f>
        <v>Par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7</v>
      </c>
      <c r="E156" s="30" t="str">
        <f t="shared" si="76"/>
        <v>Other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4</v>
      </c>
      <c r="E157" s="30" t="str">
        <f t="shared" si="76"/>
        <v>bogey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6</v>
      </c>
      <c r="E158" s="30" t="str">
        <f t="shared" si="76"/>
        <v>Double bogey</v>
      </c>
      <c r="H158" t="s">
        <v>9</v>
      </c>
      <c r="I158">
        <f>COUNTIF(E155:E163,"Par")</f>
        <v>1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7</v>
      </c>
      <c r="E159" s="30" t="str">
        <f t="shared" si="76"/>
        <v>Double bogey</v>
      </c>
      <c r="H159" t="s">
        <v>122</v>
      </c>
      <c r="I159">
        <f>COUNTIF(E155:E163,"bogey")</f>
        <v>4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4</v>
      </c>
      <c r="E160" s="30" t="str">
        <f t="shared" si="76"/>
        <v>bogey</v>
      </c>
      <c r="H160" t="s">
        <v>123</v>
      </c>
      <c r="I160">
        <f>COUNTIF(E155:E163,"Double bogey")</f>
        <v>3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5</v>
      </c>
      <c r="E161" s="30" t="str">
        <f t="shared" si="76"/>
        <v>bogey</v>
      </c>
      <c r="H161" t="s">
        <v>12</v>
      </c>
      <c r="I161">
        <f>COUNTIF(E155:E163,"Other")</f>
        <v>1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5</v>
      </c>
      <c r="E162" s="30" t="str">
        <f t="shared" si="76"/>
        <v>bogey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7</v>
      </c>
      <c r="E163" s="30" t="str">
        <f t="shared" si="76"/>
        <v>Double 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5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bogey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5</v>
      </c>
      <c r="E167" s="30" t="str">
        <f t="shared" si="78"/>
        <v>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5</v>
      </c>
      <c r="E168" s="30" t="str">
        <f t="shared" si="78"/>
        <v>bogey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10</v>
      </c>
      <c r="E169" s="30" t="str">
        <f t="shared" si="78"/>
        <v>Other</v>
      </c>
      <c r="H169" t="s">
        <v>9</v>
      </c>
      <c r="I169">
        <f>COUNTIF(E166:E174,"Par")</f>
        <v>0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4</v>
      </c>
      <c r="E170" s="30" t="str">
        <f t="shared" si="78"/>
        <v>bogey</v>
      </c>
      <c r="H170" t="s">
        <v>122</v>
      </c>
      <c r="I170">
        <f>COUNTIF(E166:E174,"bogey")</f>
        <v>6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6</v>
      </c>
      <c r="E171" s="30" t="str">
        <f t="shared" si="78"/>
        <v>Double bogey</v>
      </c>
      <c r="H171" t="s">
        <v>123</v>
      </c>
      <c r="I171">
        <f>COUNTIF(E166:E174,"Double bogey")</f>
        <v>2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5</v>
      </c>
      <c r="E172" s="30" t="str">
        <f t="shared" si="78"/>
        <v>bogey</v>
      </c>
      <c r="H172" t="s">
        <v>12</v>
      </c>
      <c r="I172">
        <f>COUNTIF(E166:E174,"Other")</f>
        <v>1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4</v>
      </c>
      <c r="E173" s="30" t="str">
        <f t="shared" si="78"/>
        <v>bogey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7</v>
      </c>
      <c r="E174" s="30" t="str">
        <f t="shared" si="78"/>
        <v>Double 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4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Par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5</v>
      </c>
      <c r="E178" s="30" t="str">
        <f t="shared" si="80"/>
        <v>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4</v>
      </c>
      <c r="E179" s="30" t="str">
        <f t="shared" si="80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6</v>
      </c>
      <c r="E180" s="30" t="str">
        <f t="shared" si="80"/>
        <v>Double bogey</v>
      </c>
      <c r="H180" t="s">
        <v>9</v>
      </c>
      <c r="I180">
        <f>COUNTIF(E177:E185,"Par")</f>
        <v>2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6</v>
      </c>
      <c r="E181" s="30" t="str">
        <f t="shared" si="80"/>
        <v>bogey</v>
      </c>
      <c r="H181" t="s">
        <v>122</v>
      </c>
      <c r="I181">
        <f>COUNTIF(E177:E185,"bogey")</f>
        <v>6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4</v>
      </c>
      <c r="E182" s="30" t="str">
        <f t="shared" si="80"/>
        <v>bogey</v>
      </c>
      <c r="H182" t="s">
        <v>123</v>
      </c>
      <c r="I182">
        <f>COUNTIF(E177:E185,"Double bogey")</f>
        <v>1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4</v>
      </c>
      <c r="E183" s="30" t="str">
        <f t="shared" si="80"/>
        <v>Par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5</v>
      </c>
      <c r="E184" s="30" t="str">
        <f t="shared" si="80"/>
        <v>bogey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6</v>
      </c>
      <c r="E185" s="30" t="str">
        <f t="shared" si="80"/>
        <v>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5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6</v>
      </c>
      <c r="E189" s="30" t="str">
        <f t="shared" si="82"/>
        <v>Double 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4</v>
      </c>
      <c r="E190" s="30" t="str">
        <f t="shared" si="82"/>
        <v>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5</v>
      </c>
      <c r="E191" s="30" t="str">
        <f t="shared" si="82"/>
        <v>bogey</v>
      </c>
      <c r="H191" t="s">
        <v>9</v>
      </c>
      <c r="I191">
        <f>COUNTIF(E188:E196,"Par")</f>
        <v>0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7</v>
      </c>
      <c r="E192" s="30" t="str">
        <f t="shared" si="82"/>
        <v>Double bogey</v>
      </c>
      <c r="H192" t="s">
        <v>122</v>
      </c>
      <c r="I192">
        <f>COUNTIF(E188:E196,"bogey")</f>
        <v>6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4</v>
      </c>
      <c r="E193" s="30" t="str">
        <f t="shared" si="82"/>
        <v>bogey</v>
      </c>
      <c r="H193" t="s">
        <v>123</v>
      </c>
      <c r="I193">
        <f>COUNTIF(E188:E196,"Double bogey")</f>
        <v>3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5</v>
      </c>
      <c r="E194" s="30" t="str">
        <f t="shared" si="82"/>
        <v>bogey</v>
      </c>
      <c r="H194" t="s">
        <v>12</v>
      </c>
      <c r="I194">
        <f>COUNTIF(E188:E196,"Other")</f>
        <v>0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6</v>
      </c>
      <c r="E195" s="30" t="str">
        <f t="shared" si="82"/>
        <v>Double bogey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6</v>
      </c>
      <c r="E196" s="30" t="str">
        <f t="shared" si="82"/>
        <v>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5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5</v>
      </c>
      <c r="E200" s="30" t="str">
        <f t="shared" si="84"/>
        <v>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5</v>
      </c>
      <c r="E201" s="30" t="str">
        <f t="shared" si="84"/>
        <v>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6</v>
      </c>
      <c r="E202" s="30" t="str">
        <f t="shared" si="84"/>
        <v>bogey</v>
      </c>
      <c r="H202" t="s">
        <v>9</v>
      </c>
      <c r="I202">
        <f>COUNTIF(E199:E207,"Par")</f>
        <v>0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4</v>
      </c>
      <c r="E203" s="30" t="str">
        <f t="shared" si="84"/>
        <v>bogey</v>
      </c>
      <c r="H203" t="s">
        <v>122</v>
      </c>
      <c r="I203">
        <f>COUNTIF(E199:E207,"bogey")</f>
        <v>8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5</v>
      </c>
      <c r="E204" s="30" t="str">
        <f t="shared" si="84"/>
        <v>bogey</v>
      </c>
      <c r="H204" t="s">
        <v>123</v>
      </c>
      <c r="I204">
        <f>COUNTIF(E199:E207,"Double bogey")</f>
        <v>1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5</v>
      </c>
      <c r="E205" s="30" t="str">
        <f t="shared" si="84"/>
        <v>bogey</v>
      </c>
      <c r="H205" t="s">
        <v>12</v>
      </c>
      <c r="I205">
        <f>COUNTIF(E199:E207,"Other")</f>
        <v>0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4</v>
      </c>
      <c r="E206" s="30" t="str">
        <f t="shared" si="84"/>
        <v>bogey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7</v>
      </c>
      <c r="E207" s="30" t="str">
        <f t="shared" si="84"/>
        <v>Double 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5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6</v>
      </c>
      <c r="E211" s="30" t="str">
        <f t="shared" si="86"/>
        <v>Double 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4</v>
      </c>
      <c r="E212" s="30" t="str">
        <f t="shared" si="86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5</v>
      </c>
      <c r="E213" s="30" t="str">
        <f t="shared" si="86"/>
        <v>bogey</v>
      </c>
      <c r="H213" t="s">
        <v>9</v>
      </c>
      <c r="I213">
        <f>COUNTIF(E210:E218,"Par")</f>
        <v>0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7</v>
      </c>
      <c r="E214" s="30" t="str">
        <f t="shared" si="86"/>
        <v>Double bogey</v>
      </c>
      <c r="H214" t="s">
        <v>122</v>
      </c>
      <c r="I214">
        <f>COUNTIF(E210:E218,"bogey")</f>
        <v>6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4</v>
      </c>
      <c r="E215" s="30" t="str">
        <f t="shared" si="86"/>
        <v>bogey</v>
      </c>
      <c r="H215" t="s">
        <v>123</v>
      </c>
      <c r="I215">
        <f>COUNTIF(E210:E218,"Double bogey")</f>
        <v>3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5</v>
      </c>
      <c r="E216" s="30" t="str">
        <f t="shared" si="86"/>
        <v>bogey</v>
      </c>
      <c r="H216" t="s">
        <v>12</v>
      </c>
      <c r="I216">
        <f>COUNTIF(E210:E218,"Other")</f>
        <v>0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5</v>
      </c>
      <c r="E217" s="30" t="str">
        <f t="shared" si="86"/>
        <v>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7</v>
      </c>
      <c r="E218" s="30" t="str">
        <f t="shared" si="86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CN218"/>
  <sheetViews>
    <sheetView topLeftCell="A9" workbookViewId="0">
      <pane xSplit="13" topLeftCell="CA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9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9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9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10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9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>
        <v>7</v>
      </c>
      <c r="W8" s="15">
        <f t="shared" si="7"/>
        <v>7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7</v>
      </c>
      <c r="AI8" s="15">
        <f t="shared" si="11"/>
        <v>7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8</v>
      </c>
      <c r="AO8" s="15">
        <f t="shared" si="13"/>
        <v>7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8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7</v>
      </c>
      <c r="BS8" s="15">
        <f t="shared" si="23"/>
        <v>7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6</v>
      </c>
      <c r="E9" s="15">
        <f t="shared" si="1"/>
        <v>6</v>
      </c>
      <c r="F9" s="2">
        <v>1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0.5</v>
      </c>
      <c r="S9" s="9"/>
      <c r="T9" s="16">
        <f t="shared" si="33"/>
        <v>3</v>
      </c>
      <c r="U9" s="15">
        <f t="shared" si="6"/>
        <v>3</v>
      </c>
      <c r="V9" s="15">
        <v>6</v>
      </c>
      <c r="W9" s="15">
        <f t="shared" si="7"/>
        <v>6</v>
      </c>
      <c r="X9" s="2">
        <v>0</v>
      </c>
      <c r="Y9" s="9"/>
      <c r="Z9" s="16">
        <f t="shared" si="34"/>
        <v>12</v>
      </c>
      <c r="AA9" s="15">
        <f t="shared" si="8"/>
        <v>4</v>
      </c>
      <c r="AB9" s="15">
        <v>6</v>
      </c>
      <c r="AC9" s="15">
        <f t="shared" si="9"/>
        <v>6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12</v>
      </c>
      <c r="AM9" s="15">
        <f t="shared" si="12"/>
        <v>4</v>
      </c>
      <c r="AN9" s="15">
        <v>8</v>
      </c>
      <c r="AO9" s="15">
        <f t="shared" si="13"/>
        <v>7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>
        <v>6</v>
      </c>
      <c r="BA9" s="15">
        <f t="shared" si="17"/>
        <v>6</v>
      </c>
      <c r="BB9" s="2">
        <v>1</v>
      </c>
      <c r="BC9" s="9"/>
      <c r="BD9" s="16">
        <f t="shared" si="39"/>
        <v>3</v>
      </c>
      <c r="BE9" s="15">
        <f t="shared" si="18"/>
        <v>3</v>
      </c>
      <c r="BF9" s="15">
        <v>4</v>
      </c>
      <c r="BG9" s="15">
        <f t="shared" si="19"/>
        <v>4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1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3</v>
      </c>
      <c r="BX9" s="15">
        <v>5</v>
      </c>
      <c r="BY9" s="15">
        <f t="shared" si="25"/>
        <v>5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1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9</v>
      </c>
      <c r="E10" s="15">
        <f t="shared" si="1"/>
        <v>8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8</v>
      </c>
      <c r="Q10" s="15">
        <f t="shared" si="5"/>
        <v>8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8</v>
      </c>
      <c r="W10" s="15">
        <f t="shared" si="7"/>
        <v>7</v>
      </c>
      <c r="X10" s="2">
        <v>0.5</v>
      </c>
      <c r="Y10" s="9"/>
      <c r="Z10" s="16">
        <f t="shared" si="34"/>
        <v>13</v>
      </c>
      <c r="AA10" s="15">
        <f t="shared" si="8"/>
        <v>5</v>
      </c>
      <c r="AB10" s="15">
        <v>10</v>
      </c>
      <c r="AC10" s="15">
        <f t="shared" si="9"/>
        <v>8</v>
      </c>
      <c r="AD10" s="2">
        <v>1</v>
      </c>
      <c r="AE10" s="9"/>
      <c r="AF10" s="16">
        <f t="shared" si="35"/>
        <v>4</v>
      </c>
      <c r="AG10" s="15">
        <f t="shared" si="10"/>
        <v>4</v>
      </c>
      <c r="AH10" s="15">
        <v>8</v>
      </c>
      <c r="AI10" s="15">
        <f t="shared" si="11"/>
        <v>7</v>
      </c>
      <c r="AJ10" s="2">
        <v>0</v>
      </c>
      <c r="AK10" s="9"/>
      <c r="AL10" s="16">
        <f t="shared" si="36"/>
        <v>13</v>
      </c>
      <c r="AM10" s="15">
        <f t="shared" si="12"/>
        <v>5</v>
      </c>
      <c r="AN10" s="15">
        <v>7</v>
      </c>
      <c r="AO10" s="15">
        <f t="shared" si="13"/>
        <v>7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>
        <v>7</v>
      </c>
      <c r="BA10" s="15">
        <f t="shared" si="17"/>
        <v>7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>
        <v>11</v>
      </c>
      <c r="BM10" s="15">
        <f t="shared" si="21"/>
        <v>8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7</v>
      </c>
      <c r="BS10" s="15">
        <f t="shared" si="23"/>
        <v>7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6</v>
      </c>
      <c r="BY10" s="15">
        <f t="shared" si="25"/>
        <v>6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8</v>
      </c>
      <c r="CE10" s="15">
        <f t="shared" si="27"/>
        <v>8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9</v>
      </c>
      <c r="CK10" s="15">
        <f t="shared" si="29"/>
        <v>7</v>
      </c>
      <c r="CL10" s="2"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7</v>
      </c>
      <c r="E11" s="15">
        <f t="shared" si="1"/>
        <v>6</v>
      </c>
      <c r="F11" s="2">
        <v>0</v>
      </c>
      <c r="G11" s="9"/>
      <c r="H11" s="16">
        <f t="shared" si="31"/>
        <v>5</v>
      </c>
      <c r="I11" s="15">
        <f t="shared" si="2"/>
        <v>5</v>
      </c>
      <c r="J11" s="15">
        <v>8</v>
      </c>
      <c r="K11" s="15">
        <f t="shared" si="3"/>
        <v>8</v>
      </c>
      <c r="L11" s="2">
        <v>0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7</v>
      </c>
      <c r="W11" s="15">
        <f t="shared" si="7"/>
        <v>7</v>
      </c>
      <c r="X11" s="2">
        <v>1</v>
      </c>
      <c r="Y11" s="9"/>
      <c r="Z11" s="16">
        <f t="shared" si="34"/>
        <v>14</v>
      </c>
      <c r="AA11" s="15">
        <f t="shared" si="8"/>
        <v>3</v>
      </c>
      <c r="AB11" s="15">
        <v>3</v>
      </c>
      <c r="AC11" s="15">
        <f t="shared" si="9"/>
        <v>3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>
        <v>7</v>
      </c>
      <c r="AI11" s="15">
        <f t="shared" si="11"/>
        <v>7</v>
      </c>
      <c r="AJ11" s="2">
        <v>1</v>
      </c>
      <c r="AK11" s="9"/>
      <c r="AL11" s="16">
        <f t="shared" si="36"/>
        <v>14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>
        <v>4</v>
      </c>
      <c r="BA11" s="15">
        <f t="shared" si="17"/>
        <v>4</v>
      </c>
      <c r="BB11" s="2">
        <v>1</v>
      </c>
      <c r="BC11" s="9"/>
      <c r="BD11" s="16">
        <f t="shared" si="39"/>
        <v>5</v>
      </c>
      <c r="BE11" s="15">
        <f t="shared" si="18"/>
        <v>5</v>
      </c>
      <c r="BF11" s="15">
        <v>7</v>
      </c>
      <c r="BG11" s="15">
        <f t="shared" si="19"/>
        <v>7</v>
      </c>
      <c r="BH11" s="2">
        <v>0</v>
      </c>
      <c r="BI11" s="9"/>
      <c r="BJ11" s="16">
        <f t="shared" si="40"/>
        <v>14</v>
      </c>
      <c r="BK11" s="15">
        <f t="shared" si="20"/>
        <v>3</v>
      </c>
      <c r="BL11" s="15">
        <v>6</v>
      </c>
      <c r="BM11" s="15">
        <f t="shared" si="21"/>
        <v>6</v>
      </c>
      <c r="BN11" s="2">
        <v>0</v>
      </c>
      <c r="BO11" s="9"/>
      <c r="BP11" s="16">
        <f t="shared" si="41"/>
        <v>5</v>
      </c>
      <c r="BQ11" s="15">
        <f t="shared" si="22"/>
        <v>5</v>
      </c>
      <c r="BR11" s="15">
        <v>8</v>
      </c>
      <c r="BS11" s="15">
        <f t="shared" si="23"/>
        <v>8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>
        <v>10</v>
      </c>
      <c r="BY11" s="15">
        <f t="shared" si="25"/>
        <v>8</v>
      </c>
      <c r="BZ11" s="2">
        <v>0</v>
      </c>
      <c r="CA11" s="9"/>
      <c r="CB11" s="16">
        <f t="shared" si="43"/>
        <v>14</v>
      </c>
      <c r="CC11" s="15">
        <f t="shared" si="26"/>
        <v>3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5</v>
      </c>
      <c r="CI11" s="15">
        <f t="shared" si="28"/>
        <v>5</v>
      </c>
      <c r="CJ11" s="15">
        <v>8</v>
      </c>
      <c r="CK11" s="15">
        <f t="shared" si="29"/>
        <v>8</v>
      </c>
      <c r="CL11" s="2">
        <v>0.5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8</v>
      </c>
      <c r="E12" s="15">
        <f t="shared" si="1"/>
        <v>7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0.5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1</v>
      </c>
      <c r="S12" s="9"/>
      <c r="T12" s="16">
        <f t="shared" si="33"/>
        <v>6</v>
      </c>
      <c r="U12" s="15">
        <f t="shared" si="6"/>
        <v>3</v>
      </c>
      <c r="V12" s="15">
        <v>5</v>
      </c>
      <c r="W12" s="15">
        <f t="shared" si="7"/>
        <v>5</v>
      </c>
      <c r="X12" s="2">
        <v>0.5</v>
      </c>
      <c r="Y12" s="9"/>
      <c r="Z12" s="16">
        <f t="shared" si="34"/>
        <v>15</v>
      </c>
      <c r="AA12" s="15">
        <f t="shared" si="8"/>
        <v>4</v>
      </c>
      <c r="AB12" s="15">
        <v>8</v>
      </c>
      <c r="AC12" s="15">
        <f t="shared" si="9"/>
        <v>7</v>
      </c>
      <c r="AD12" s="2">
        <v>1</v>
      </c>
      <c r="AE12" s="9"/>
      <c r="AF12" s="16">
        <f t="shared" si="35"/>
        <v>6</v>
      </c>
      <c r="AG12" s="15">
        <f t="shared" si="10"/>
        <v>3</v>
      </c>
      <c r="AH12" s="15">
        <v>5</v>
      </c>
      <c r="AI12" s="15">
        <f t="shared" si="11"/>
        <v>5</v>
      </c>
      <c r="AJ12" s="2">
        <v>1</v>
      </c>
      <c r="AK12" s="9"/>
      <c r="AL12" s="16">
        <f t="shared" si="36"/>
        <v>15</v>
      </c>
      <c r="AM12" s="15">
        <f t="shared" si="12"/>
        <v>4</v>
      </c>
      <c r="AN12" s="15">
        <v>7</v>
      </c>
      <c r="AO12" s="15">
        <f t="shared" si="13"/>
        <v>7</v>
      </c>
      <c r="AP12" s="2">
        <v>1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>
        <v>6</v>
      </c>
      <c r="BA12" s="15">
        <f t="shared" si="17"/>
        <v>6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>
        <v>7</v>
      </c>
      <c r="BM12" s="15">
        <f t="shared" si="21"/>
        <v>7</v>
      </c>
      <c r="BN12" s="2">
        <v>0</v>
      </c>
      <c r="BO12" s="9"/>
      <c r="BP12" s="16">
        <f t="shared" si="41"/>
        <v>6</v>
      </c>
      <c r="BQ12" s="15">
        <f t="shared" si="22"/>
        <v>3</v>
      </c>
      <c r="BR12" s="15">
        <v>5</v>
      </c>
      <c r="BS12" s="15">
        <f t="shared" si="23"/>
        <v>5</v>
      </c>
      <c r="BT12" s="2">
        <v>0.5</v>
      </c>
      <c r="BU12" s="9"/>
      <c r="BV12" s="16">
        <f t="shared" si="42"/>
        <v>6</v>
      </c>
      <c r="BW12" s="15">
        <f t="shared" si="24"/>
        <v>3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1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9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8</v>
      </c>
      <c r="Q13" s="15">
        <f t="shared" si="5"/>
        <v>7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1</v>
      </c>
      <c r="Y13" s="9"/>
      <c r="Z13" s="16">
        <f t="shared" si="34"/>
        <v>16</v>
      </c>
      <c r="AA13" s="15">
        <f t="shared" si="8"/>
        <v>4</v>
      </c>
      <c r="AB13" s="15">
        <v>6</v>
      </c>
      <c r="AC13" s="15">
        <f t="shared" si="9"/>
        <v>6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6"/>
        <v>16</v>
      </c>
      <c r="AM13" s="15">
        <f t="shared" si="12"/>
        <v>4</v>
      </c>
      <c r="AN13" s="15">
        <v>7</v>
      </c>
      <c r="AO13" s="15">
        <f t="shared" si="13"/>
        <v>7</v>
      </c>
      <c r="AP13" s="2">
        <v>0.5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>
        <v>6</v>
      </c>
      <c r="BA13" s="15">
        <f t="shared" si="17"/>
        <v>6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7</v>
      </c>
      <c r="BM13" s="15">
        <f t="shared" si="21"/>
        <v>7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9</v>
      </c>
      <c r="BS13" s="15">
        <f t="shared" si="23"/>
        <v>7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7</v>
      </c>
      <c r="BY13" s="15">
        <f t="shared" si="25"/>
        <v>7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6</v>
      </c>
      <c r="CK13" s="15">
        <f t="shared" si="29"/>
        <v>6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8</v>
      </c>
      <c r="K14" s="15">
        <f t="shared" si="3"/>
        <v>7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>
        <v>6</v>
      </c>
      <c r="Q14" s="15">
        <f t="shared" si="5"/>
        <v>6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7</v>
      </c>
      <c r="W14" s="15">
        <f t="shared" si="7"/>
        <v>7</v>
      </c>
      <c r="X14" s="2">
        <v>1</v>
      </c>
      <c r="Y14" s="9"/>
      <c r="Z14" s="16">
        <f t="shared" si="34"/>
        <v>17</v>
      </c>
      <c r="AA14" s="15">
        <f t="shared" si="8"/>
        <v>3</v>
      </c>
      <c r="AB14" s="15">
        <v>7</v>
      </c>
      <c r="AC14" s="15">
        <f t="shared" si="9"/>
        <v>6</v>
      </c>
      <c r="AD14" s="2">
        <v>0</v>
      </c>
      <c r="AE14" s="9"/>
      <c r="AF14" s="16">
        <f t="shared" si="35"/>
        <v>8</v>
      </c>
      <c r="AG14" s="15">
        <f t="shared" si="10"/>
        <v>4</v>
      </c>
      <c r="AH14" s="15">
        <v>6</v>
      </c>
      <c r="AI14" s="15">
        <f t="shared" si="11"/>
        <v>6</v>
      </c>
      <c r="AJ14" s="2">
        <v>0.5</v>
      </c>
      <c r="AK14" s="9"/>
      <c r="AL14" s="16">
        <f t="shared" si="36"/>
        <v>17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7</v>
      </c>
      <c r="BG14" s="15">
        <f t="shared" si="19"/>
        <v>7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8</v>
      </c>
      <c r="BS14" s="15">
        <f t="shared" si="23"/>
        <v>7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6</v>
      </c>
      <c r="BY14" s="15">
        <f t="shared" si="25"/>
        <v>6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7</v>
      </c>
      <c r="CE14" s="15">
        <f t="shared" si="27"/>
        <v>6</v>
      </c>
      <c r="CF14" s="2">
        <v>0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10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64</v>
      </c>
      <c r="E16" s="15">
        <f>SUM(E7:E15)</f>
        <v>58</v>
      </c>
      <c r="F16" s="15">
        <f>SUM(F7:F15)</f>
        <v>3</v>
      </c>
      <c r="G16" s="9"/>
      <c r="H16" s="10" t="s">
        <v>37</v>
      </c>
      <c r="I16" s="15">
        <f>SUM(I7:I15)</f>
        <v>36</v>
      </c>
      <c r="J16" s="15">
        <f>SUM(J7:J15)</f>
        <v>67</v>
      </c>
      <c r="K16" s="15">
        <f>SUM(K7:K15)</f>
        <v>60</v>
      </c>
      <c r="L16" s="2">
        <f>SUM(L7:L15)</f>
        <v>2.5</v>
      </c>
      <c r="M16" s="9"/>
      <c r="N16" s="10" t="s">
        <v>37</v>
      </c>
      <c r="O16" s="15">
        <f>SUM(O7:O15)</f>
        <v>36</v>
      </c>
      <c r="P16" s="15">
        <f>SUM(P7:P15)</f>
        <v>56</v>
      </c>
      <c r="Q16" s="15">
        <f>SUM(Q7:Q15)</f>
        <v>55</v>
      </c>
      <c r="R16" s="2">
        <f>SUM(R7:R15)</f>
        <v>6</v>
      </c>
      <c r="S16" s="9"/>
      <c r="T16" s="10" t="s">
        <v>37</v>
      </c>
      <c r="U16" s="15">
        <f>SUM(U7:U15)</f>
        <v>36</v>
      </c>
      <c r="V16" s="15">
        <f>SUM(V7:V15)</f>
        <v>57</v>
      </c>
      <c r="W16" s="15">
        <f>SUM(W7:W15)</f>
        <v>56</v>
      </c>
      <c r="X16" s="2">
        <f>SUM(X7:X15)</f>
        <v>6</v>
      </c>
      <c r="Y16" s="9"/>
      <c r="Z16" s="10" t="s">
        <v>37</v>
      </c>
      <c r="AA16" s="15">
        <f>SUM(AA7:AA15)</f>
        <v>36</v>
      </c>
      <c r="AB16" s="15">
        <f>SUM(AB7:AB15)</f>
        <v>60</v>
      </c>
      <c r="AC16" s="15">
        <f>SUM(AC7:AC15)</f>
        <v>56</v>
      </c>
      <c r="AD16" s="2">
        <f>SUM(AD7:AD15)</f>
        <v>6.5</v>
      </c>
      <c r="AE16" s="9"/>
      <c r="AF16" s="10" t="s">
        <v>37</v>
      </c>
      <c r="AG16" s="15">
        <f>SUM(AG7:AG15)</f>
        <v>36</v>
      </c>
      <c r="AH16" s="15">
        <f>SUM(AH7:AH15)</f>
        <v>56</v>
      </c>
      <c r="AI16" s="15">
        <f>SUM(AI7:AI15)</f>
        <v>55</v>
      </c>
      <c r="AJ16" s="2">
        <f>SUM(AJ7:AJ15)</f>
        <v>5</v>
      </c>
      <c r="AK16" s="9"/>
      <c r="AL16" s="10" t="s">
        <v>37</v>
      </c>
      <c r="AM16" s="15">
        <f>SUM(AM7:AM15)</f>
        <v>36</v>
      </c>
      <c r="AN16" s="15">
        <f>SUM(AN7:AN15)</f>
        <v>59</v>
      </c>
      <c r="AO16" s="15">
        <f>SUM(AO7:AO15)</f>
        <v>57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54</v>
      </c>
      <c r="BA16" s="15">
        <f>SUM(BA7:BA15)</f>
        <v>53</v>
      </c>
      <c r="BB16" s="2">
        <f>SUM(BB7:BB15)</f>
        <v>6.5</v>
      </c>
      <c r="BC16" s="9"/>
      <c r="BD16" s="10" t="s">
        <v>37</v>
      </c>
      <c r="BE16" s="15">
        <f>SUM(BE7:BE15)</f>
        <v>36</v>
      </c>
      <c r="BF16" s="15">
        <f>SUM(BF7:BF15)</f>
        <v>51</v>
      </c>
      <c r="BG16" s="15">
        <f>SUM(BG7:BG15)</f>
        <v>51</v>
      </c>
      <c r="BH16" s="2">
        <f>SUM(BH7:BH15)</f>
        <v>2.5</v>
      </c>
      <c r="BI16" s="9"/>
      <c r="BJ16" s="10" t="s">
        <v>37</v>
      </c>
      <c r="BK16" s="15">
        <f>SUM(BK7:BK15)</f>
        <v>36</v>
      </c>
      <c r="BL16" s="15">
        <f>SUM(BL7:BL15)</f>
        <v>64</v>
      </c>
      <c r="BM16" s="15">
        <f>SUM(BM7:BM15)</f>
        <v>59</v>
      </c>
      <c r="BN16" s="2">
        <f>SUM(BN7:BN15)</f>
        <v>2</v>
      </c>
      <c r="BO16" s="9"/>
      <c r="BP16" s="10" t="s">
        <v>37</v>
      </c>
      <c r="BQ16" s="15">
        <f>SUM(BQ7:BQ15)</f>
        <v>36</v>
      </c>
      <c r="BR16" s="15">
        <f>SUM(BR7:BR15)</f>
        <v>65</v>
      </c>
      <c r="BS16" s="15">
        <f>SUM(BS7:BS15)</f>
        <v>60</v>
      </c>
      <c r="BT16" s="2">
        <f>SUM(BT7:BT15)</f>
        <v>2</v>
      </c>
      <c r="BU16" s="9"/>
      <c r="BV16" s="10" t="s">
        <v>37</v>
      </c>
      <c r="BW16" s="15">
        <f>SUM(BW7:BW15)</f>
        <v>36</v>
      </c>
      <c r="BX16" s="15">
        <f>SUM(BX7:BX15)</f>
        <v>58</v>
      </c>
      <c r="BY16" s="15">
        <f>SUM(BY7:BY15)</f>
        <v>56</v>
      </c>
      <c r="BZ16" s="2">
        <f>SUM(BZ7:BZ15)</f>
        <v>4.5</v>
      </c>
      <c r="CA16" s="9"/>
      <c r="CB16" s="10" t="s">
        <v>37</v>
      </c>
      <c r="CC16" s="15">
        <f>SUM(CC7:CC15)</f>
        <v>36</v>
      </c>
      <c r="CD16" s="15">
        <f>SUM(CD7:CD15)</f>
        <v>63</v>
      </c>
      <c r="CE16" s="15">
        <f>SUM(CE7:CE15)</f>
        <v>59</v>
      </c>
      <c r="CF16" s="2">
        <f>SUM(CF7:CF15)</f>
        <v>4</v>
      </c>
      <c r="CG16" s="9"/>
      <c r="CH16" s="10" t="s">
        <v>37</v>
      </c>
      <c r="CI16" s="15">
        <f>SUM(CI7:CI15)</f>
        <v>36</v>
      </c>
      <c r="CJ16" s="15">
        <f>SUM(CJ7:CJ15)</f>
        <v>55</v>
      </c>
      <c r="CK16" s="15">
        <f>SUM(CK7:CK15)</f>
        <v>53</v>
      </c>
      <c r="CL16" s="2">
        <f>SUM(CL7:CL15)</f>
        <v>5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2">
        <v>1</v>
      </c>
      <c r="S18" s="9"/>
      <c r="W18" t="s">
        <v>110</v>
      </c>
      <c r="X18" s="2">
        <v>1</v>
      </c>
      <c r="Y18" s="9"/>
      <c r="AC18" t="s">
        <v>110</v>
      </c>
      <c r="AD18" s="2">
        <v>1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W18" s="9"/>
      <c r="BA18" t="s">
        <v>110</v>
      </c>
      <c r="BB18" s="2">
        <v>1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3</v>
      </c>
      <c r="G20" s="9"/>
      <c r="K20" t="s">
        <v>111</v>
      </c>
      <c r="L20" s="17">
        <f>SUM(L16:L19)</f>
        <v>2.5</v>
      </c>
      <c r="M20" s="9"/>
      <c r="Q20" t="s">
        <v>111</v>
      </c>
      <c r="R20" s="17">
        <f>SUM(R16:R19)</f>
        <v>7</v>
      </c>
      <c r="S20" s="9"/>
      <c r="W20" t="s">
        <v>111</v>
      </c>
      <c r="X20" s="17">
        <f>SUM(X16:X19)</f>
        <v>7</v>
      </c>
      <c r="Y20" s="9"/>
      <c r="AC20" t="s">
        <v>111</v>
      </c>
      <c r="AD20" s="17">
        <f>SUM(AD16:AD19)</f>
        <v>7.5</v>
      </c>
      <c r="AE20" s="9"/>
      <c r="AI20" t="s">
        <v>111</v>
      </c>
      <c r="AJ20" s="17">
        <f>SUM(AJ16:AJ19)</f>
        <v>5</v>
      </c>
      <c r="AK20" s="9"/>
      <c r="AO20" t="s">
        <v>111</v>
      </c>
      <c r="AP20" s="17">
        <f>SUM(AP16:AP19)</f>
        <v>4.5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7.5</v>
      </c>
      <c r="BC20" s="9"/>
      <c r="BG20" t="s">
        <v>111</v>
      </c>
      <c r="BH20" s="17">
        <f>SUM(BH16:BH19)</f>
        <v>2.5</v>
      </c>
      <c r="BI20" s="9"/>
      <c r="BM20" t="s">
        <v>111</v>
      </c>
      <c r="BN20" s="17">
        <f>SUM(BN16:BN19)</f>
        <v>2</v>
      </c>
      <c r="BO20" s="9"/>
      <c r="BS20" t="s">
        <v>111</v>
      </c>
      <c r="BT20" s="17">
        <f>SUM(BT16:BT19)</f>
        <v>2</v>
      </c>
      <c r="BU20" s="9"/>
      <c r="BY20" t="s">
        <v>111</v>
      </c>
      <c r="BZ20" s="17">
        <f>SUM(BZ16:BZ19)</f>
        <v>4.5</v>
      </c>
      <c r="CA20" s="9"/>
      <c r="CE20" t="s">
        <v>111</v>
      </c>
      <c r="CF20" s="17">
        <f>SUM(CF16:CF19)</f>
        <v>4</v>
      </c>
      <c r="CG20" s="9"/>
      <c r="CK20" t="s">
        <v>111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22</v>
      </c>
      <c r="G22" s="9"/>
      <c r="K22" t="s">
        <v>55</v>
      </c>
      <c r="L22" s="2">
        <f>IF(J16=0,0,K16-I16)</f>
        <v>24</v>
      </c>
      <c r="M22" s="9"/>
      <c r="Q22" t="s">
        <v>55</v>
      </c>
      <c r="R22" s="36">
        <f>IF(P16=0,0,Q16-O16)</f>
        <v>19</v>
      </c>
      <c r="S22" s="9"/>
      <c r="W22" t="s">
        <v>55</v>
      </c>
      <c r="X22" s="2">
        <f>IF(V16=0,0,W16-U16)</f>
        <v>20</v>
      </c>
      <c r="Y22" s="9"/>
      <c r="AC22" t="s">
        <v>55</v>
      </c>
      <c r="AD22" s="2">
        <f>IF(AB16=0,0,AC16-AA16)</f>
        <v>20</v>
      </c>
      <c r="AE22" s="9"/>
      <c r="AI22" t="s">
        <v>55</v>
      </c>
      <c r="AJ22" s="2">
        <f>IF(AH16=0,0,AI16-AG16)</f>
        <v>19</v>
      </c>
      <c r="AK22" s="9"/>
      <c r="AO22" t="s">
        <v>55</v>
      </c>
      <c r="AP22" s="2">
        <f>IF(AN16=0,0,AO16-AM16)</f>
        <v>21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17</v>
      </c>
      <c r="BC22" s="9"/>
      <c r="BG22" t="s">
        <v>55</v>
      </c>
      <c r="BH22" s="2">
        <f>IF(BF16=0,0,BG16-BE16)</f>
        <v>15</v>
      </c>
      <c r="BI22" s="9"/>
      <c r="BM22" t="s">
        <v>55</v>
      </c>
      <c r="BN22" s="2">
        <f>IF(BL16=0,0,BM16-BK16)</f>
        <v>23</v>
      </c>
      <c r="BO22" s="9"/>
      <c r="BS22" t="s">
        <v>55</v>
      </c>
      <c r="BT22" s="2">
        <f>IF(BR16=0,0,BS16-BQ16)</f>
        <v>24</v>
      </c>
      <c r="BU22" s="9"/>
      <c r="BY22" t="s">
        <v>55</v>
      </c>
      <c r="BZ22" s="2">
        <f>IF(BX16=0,0,BY16-BW16)</f>
        <v>20</v>
      </c>
      <c r="CA22" s="9"/>
      <c r="CE22" t="s">
        <v>55</v>
      </c>
      <c r="CF22" s="2">
        <f>IF(CD16=0,0,CE16-CC16)</f>
        <v>23</v>
      </c>
      <c r="CG22" s="9"/>
      <c r="CK22" t="s">
        <v>55</v>
      </c>
      <c r="CL22" s="2">
        <f>IF(CJ16=0,0,CK16-CI16)</f>
        <v>17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T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T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3</v>
      </c>
      <c r="D29" s="2">
        <f t="shared" ref="D29:D43" si="45">C29</f>
        <v>3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IFERROR(AVERAGE(J7,V7,AH7,AT7,BF7,BR7,BX7,CJ7),0)</f>
        <v>6.7142857142857144</v>
      </c>
      <c r="K29">
        <f>IFERROR(MIN(J7,V7,AH7,AT7,BF7,BR7,BX7,CJ7),0)</f>
        <v>5</v>
      </c>
      <c r="L29" s="2">
        <f>IFERROR(MAX(J7,V7,AH7,AT7,BF7,BR7,BX7,CJ7),0)</f>
        <v>9</v>
      </c>
      <c r="M29" s="20"/>
    </row>
    <row r="30" spans="1:91" x14ac:dyDescent="0.2">
      <c r="A30" s="20"/>
      <c r="B30" t="s">
        <v>40</v>
      </c>
      <c r="C30" s="2">
        <f>L20</f>
        <v>2.5</v>
      </c>
      <c r="D30" s="2"/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6.4285714285714288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7</v>
      </c>
      <c r="D31" s="2">
        <f t="shared" si="45"/>
        <v>7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4.2857142857142856</v>
      </c>
      <c r="K31">
        <f t="shared" si="48"/>
        <v>3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7</v>
      </c>
      <c r="D32" s="2">
        <f t="shared" si="45"/>
        <v>7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7.2857142857142856</v>
      </c>
      <c r="K32">
        <f t="shared" si="48"/>
        <v>6</v>
      </c>
      <c r="L32" s="2">
        <f t="shared" si="49"/>
        <v>9</v>
      </c>
      <c r="M32" s="20"/>
    </row>
    <row r="33" spans="1:18" x14ac:dyDescent="0.2">
      <c r="A33" s="20"/>
      <c r="B33" t="s">
        <v>43</v>
      </c>
      <c r="C33" s="2">
        <f>AD20</f>
        <v>7.5</v>
      </c>
      <c r="D33" s="2">
        <f t="shared" si="45"/>
        <v>7.5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7.8571428571428568</v>
      </c>
      <c r="K33">
        <f t="shared" si="48"/>
        <v>7</v>
      </c>
      <c r="L33" s="2">
        <f t="shared" si="49"/>
        <v>10</v>
      </c>
      <c r="M33" s="20"/>
    </row>
    <row r="34" spans="1:18" x14ac:dyDescent="0.2">
      <c r="A34" s="20"/>
      <c r="B34" t="s">
        <v>44</v>
      </c>
      <c r="C34" s="2">
        <f>AJ20</f>
        <v>5</v>
      </c>
      <c r="D34" s="2">
        <f t="shared" si="45"/>
        <v>5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4.8571428571428568</v>
      </c>
      <c r="K34">
        <f t="shared" si="48"/>
        <v>4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4.5</v>
      </c>
      <c r="D35" s="2">
        <f t="shared" si="45"/>
        <v>4.5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6.8571428571428568</v>
      </c>
      <c r="K35">
        <f t="shared" si="48"/>
        <v>5</v>
      </c>
      <c r="L35" s="2">
        <f t="shared" si="49"/>
        <v>9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6.8571428571428568</v>
      </c>
      <c r="K36">
        <f t="shared" si="48"/>
        <v>6</v>
      </c>
      <c r="L36" s="2">
        <f t="shared" si="49"/>
        <v>8</v>
      </c>
      <c r="M36" s="20"/>
    </row>
    <row r="37" spans="1:18" x14ac:dyDescent="0.2">
      <c r="A37" s="20"/>
      <c r="B37" t="s">
        <v>47</v>
      </c>
      <c r="C37" s="2">
        <f>BB20</f>
        <v>7.5</v>
      </c>
      <c r="D37" s="2">
        <f t="shared" si="45"/>
        <v>7.5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7.2857142857142856</v>
      </c>
      <c r="K37">
        <f t="shared" si="48"/>
        <v>6</v>
      </c>
      <c r="L37" s="2">
        <f t="shared" si="49"/>
        <v>10</v>
      </c>
      <c r="M37" s="20"/>
    </row>
    <row r="38" spans="1:18" x14ac:dyDescent="0.2">
      <c r="A38" s="20"/>
      <c r="B38" t="s">
        <v>48</v>
      </c>
      <c r="C38" s="2">
        <f>BH20</f>
        <v>2.5</v>
      </c>
      <c r="D38" s="2"/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58.428571428571416</v>
      </c>
      <c r="K38" s="34">
        <f t="shared" ref="K38:L38" si="50">SUM(K29:K37)</f>
        <v>47</v>
      </c>
      <c r="L38" s="34">
        <f t="shared" si="50"/>
        <v>74</v>
      </c>
      <c r="M38" s="20"/>
    </row>
    <row r="39" spans="1:18" x14ac:dyDescent="0.2">
      <c r="A39" s="20"/>
      <c r="B39" t="s">
        <v>49</v>
      </c>
      <c r="C39" s="2">
        <f>BN20</f>
        <v>2</v>
      </c>
      <c r="D39" s="2"/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2</v>
      </c>
      <c r="D40" s="2"/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7.1428571428571432</v>
      </c>
      <c r="K40">
        <f>IFERROR(MIN(D7,P7,AB7,AN7,AZ7,BL7,CD7),0)</f>
        <v>4</v>
      </c>
      <c r="L40" s="2">
        <f>IFERROR(MAX(D7,P7,AB7,AN7,AZ7,BL7,CD7),0)</f>
        <v>10</v>
      </c>
      <c r="M40" s="20"/>
    </row>
    <row r="41" spans="1:18" x14ac:dyDescent="0.2">
      <c r="A41" s="20"/>
      <c r="B41" t="s">
        <v>51</v>
      </c>
      <c r="C41" s="2">
        <f>BZ20</f>
        <v>4.5</v>
      </c>
      <c r="D41" s="2">
        <f t="shared" si="45"/>
        <v>4.5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7</v>
      </c>
      <c r="K41">
        <f t="shared" ref="K41:K48" si="52">IFERROR(MIN(D8,P8,AB8,AN8,AZ8,BL8,CD8),0)</f>
        <v>6</v>
      </c>
      <c r="L41" s="2">
        <f t="shared" ref="L41:L48" si="53">IFERROR(MAX(D8,P8,AB8,AN8,AZ8,BL8,CD8),0)</f>
        <v>9</v>
      </c>
      <c r="M41" s="20"/>
    </row>
    <row r="42" spans="1:18" x14ac:dyDescent="0.2">
      <c r="A42" s="20"/>
      <c r="B42" t="s">
        <v>52</v>
      </c>
      <c r="C42" s="2">
        <f>CF20</f>
        <v>4</v>
      </c>
      <c r="D42" s="2">
        <f t="shared" si="45"/>
        <v>4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6.2857142857142856</v>
      </c>
      <c r="K42">
        <f t="shared" si="52"/>
        <v>6</v>
      </c>
      <c r="L42" s="2">
        <f t="shared" si="53"/>
        <v>8</v>
      </c>
      <c r="M42" s="20"/>
    </row>
    <row r="43" spans="1:18" x14ac:dyDescent="0.2">
      <c r="A43" s="20"/>
      <c r="B43" t="s">
        <v>53</v>
      </c>
      <c r="C43" s="25">
        <f>CL20</f>
        <v>6</v>
      </c>
      <c r="D43" s="25">
        <f t="shared" si="45"/>
        <v>6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8.5714285714285712</v>
      </c>
      <c r="K43">
        <f t="shared" si="52"/>
        <v>7</v>
      </c>
      <c r="L43" s="2">
        <f t="shared" si="53"/>
        <v>11</v>
      </c>
      <c r="M43" s="20"/>
    </row>
    <row r="44" spans="1:18" x14ac:dyDescent="0.2">
      <c r="A44" s="20"/>
      <c r="B44" t="s">
        <v>37</v>
      </c>
      <c r="C44" s="2">
        <f>SUM(C29:C43)</f>
        <v>65</v>
      </c>
      <c r="D44" s="2">
        <f>SUM(D29:D43)</f>
        <v>56</v>
      </c>
      <c r="E44">
        <f>SUM(E29:E43)</f>
        <v>13</v>
      </c>
      <c r="F44" s="2">
        <f>SUM(F29:F43)</f>
        <v>13</v>
      </c>
      <c r="G44" s="20"/>
      <c r="I44" s="30">
        <v>14</v>
      </c>
      <c r="J44" s="2">
        <f t="shared" si="51"/>
        <v>4.8571428571428568</v>
      </c>
      <c r="K44">
        <f t="shared" si="52"/>
        <v>3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6.8571428571428568</v>
      </c>
      <c r="K45">
        <f t="shared" si="52"/>
        <v>6</v>
      </c>
      <c r="L45" s="2">
        <f t="shared" si="53"/>
        <v>8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6.4285714285714288</v>
      </c>
      <c r="K46">
        <f t="shared" si="52"/>
        <v>5</v>
      </c>
      <c r="L46" s="2">
        <f t="shared" si="53"/>
        <v>8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5.2857142857142856</v>
      </c>
      <c r="K47">
        <f t="shared" si="52"/>
        <v>4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7.5714285714285712</v>
      </c>
      <c r="K48">
        <f t="shared" si="52"/>
        <v>7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3</v>
      </c>
      <c r="G49" s="20"/>
      <c r="I49" s="33" t="s">
        <v>117</v>
      </c>
      <c r="J49" s="34">
        <f>SUM(J40:J48)</f>
        <v>59.999999999999993</v>
      </c>
      <c r="K49" s="34">
        <f t="shared" ref="K49:L49" si="56">SUM(K40:K48)</f>
        <v>48</v>
      </c>
      <c r="L49" s="34">
        <f t="shared" si="56"/>
        <v>76</v>
      </c>
      <c r="M49" s="20"/>
      <c r="R49" s="2"/>
    </row>
    <row r="50" spans="1:18" x14ac:dyDescent="0.2">
      <c r="A50" s="20"/>
      <c r="B50" t="s">
        <v>118</v>
      </c>
      <c r="C50">
        <f t="shared" si="55"/>
        <v>20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45</v>
      </c>
      <c r="G51" s="20"/>
      <c r="R51" s="2"/>
    </row>
    <row r="52" spans="1:18" x14ac:dyDescent="0.2">
      <c r="A52" s="20"/>
      <c r="B52" t="s">
        <v>12</v>
      </c>
      <c r="C52">
        <f t="shared" si="55"/>
        <v>58</v>
      </c>
      <c r="G52" s="20"/>
      <c r="R52" s="2"/>
    </row>
    <row r="53" spans="1:18" x14ac:dyDescent="0.2">
      <c r="A53" s="20"/>
      <c r="B53" t="s">
        <v>37</v>
      </c>
      <c r="C53" s="28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8</v>
      </c>
      <c r="E56" s="30" t="str">
        <f t="shared" ref="E56:E64" si="58">IF(D56&lt;&gt;0,IF((D56-C56)=-1,"Birdie",IF((D56-C56)=-2,"Eagle",IF((D56-C56)=0,"Par",IF((D56-C56)=1,"bogey",IF((D56-C56)=2,"Double bogey","Other"))))),"  ")</f>
        <v>Other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9</v>
      </c>
      <c r="E57" s="30" t="str">
        <f t="shared" si="58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6</v>
      </c>
      <c r="E58" s="30" t="str">
        <f t="shared" si="58"/>
        <v>Double bogey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9</v>
      </c>
      <c r="E59" s="30" t="str">
        <f t="shared" si="58"/>
        <v>Other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7</v>
      </c>
      <c r="E60" s="30" t="str">
        <f t="shared" si="58"/>
        <v>Other</v>
      </c>
      <c r="H60" t="s">
        <v>122</v>
      </c>
      <c r="I60">
        <f>COUNTIF(E56:E64,"bogey")</f>
        <v>1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8</v>
      </c>
      <c r="E61" s="30" t="str">
        <f t="shared" si="58"/>
        <v>Other</v>
      </c>
      <c r="H61" t="s">
        <v>123</v>
      </c>
      <c r="I61">
        <f>COUNTIF(E56:E64,"Double bogey")</f>
        <v>3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5</v>
      </c>
      <c r="E62" s="30" t="str">
        <f t="shared" si="58"/>
        <v>bogey</v>
      </c>
      <c r="H62" t="s">
        <v>12</v>
      </c>
      <c r="I62">
        <f>COUNTIF(E56:E64,"Other")</f>
        <v>5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5</v>
      </c>
      <c r="E63" s="30" t="str">
        <f t="shared" si="58"/>
        <v>Double bogey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7</v>
      </c>
      <c r="E64" s="30" t="str">
        <f t="shared" si="58"/>
        <v>Double 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9</v>
      </c>
      <c r="E67" s="30" t="str">
        <f t="shared" ref="E67:E75" si="60">IF(D67&lt;&gt;0,IF((D67-C67)=-1,"Birdie",IF((D67-C67)=-2,"Eagle",IF((D67-C67)=0,"Par",IF((D67-C67)=1,"bogey",IF((D67-C67)=2,"Double bogey","Other"))))),"  ")</f>
        <v>Other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7</v>
      </c>
      <c r="E68" s="30" t="str">
        <f t="shared" si="60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4</v>
      </c>
      <c r="E69" s="30" t="str">
        <f t="shared" si="60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7</v>
      </c>
      <c r="E70" s="30" t="str">
        <f t="shared" si="60"/>
        <v>Other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8</v>
      </c>
      <c r="E71" s="30" t="str">
        <f t="shared" si="60"/>
        <v>Other</v>
      </c>
      <c r="H71" t="s">
        <v>122</v>
      </c>
      <c r="I71">
        <f>COUNTIF(E67:E75,"bogey")</f>
        <v>1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5</v>
      </c>
      <c r="E72" s="30" t="str">
        <f t="shared" si="60"/>
        <v>Double bogey</v>
      </c>
      <c r="H72" t="s">
        <v>123</v>
      </c>
      <c r="I72">
        <f>COUNTIF(E67:E75,"Double bogey")</f>
        <v>1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9</v>
      </c>
      <c r="E73" s="30" t="str">
        <f t="shared" si="60"/>
        <v>Other</v>
      </c>
      <c r="H73" t="s">
        <v>12</v>
      </c>
      <c r="I73">
        <f>COUNTIF(E67:E75,"Other")</f>
        <v>7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8</v>
      </c>
      <c r="E74" s="30" t="str">
        <f t="shared" si="60"/>
        <v>Other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10</v>
      </c>
      <c r="E75" s="30" t="str">
        <f t="shared" si="60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4</v>
      </c>
      <c r="E78" s="30" t="str">
        <f t="shared" ref="E78:E86" si="62">IF(D78&lt;&gt;0,IF((D78-C78)=-1,"Birdie",IF((D78-C78)=-2,"Eagle",IF((D78-C78)=0,"Par",IF((D78-C78)=1,"bogey",IF((D78-C78)=2,"Double bogey","Other"))))),"  ")</f>
        <v>Par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6</v>
      </c>
      <c r="E79" s="30" t="str">
        <f t="shared" si="62"/>
        <v>Double bogey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6</v>
      </c>
      <c r="E80" s="30" t="str">
        <f t="shared" si="62"/>
        <v>Double bogey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8</v>
      </c>
      <c r="E81" s="30" t="str">
        <f t="shared" si="62"/>
        <v>Other</v>
      </c>
      <c r="H81" t="s">
        <v>9</v>
      </c>
      <c r="I81">
        <f>COUNTIF(E78:E86,"Par")</f>
        <v>1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4</v>
      </c>
      <c r="E82" s="30" t="str">
        <f t="shared" si="62"/>
        <v>bogey</v>
      </c>
      <c r="H82" t="s">
        <v>122</v>
      </c>
      <c r="I82">
        <f>COUNTIF(E78:E86,"bogey")</f>
        <v>1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6</v>
      </c>
      <c r="E83" s="30" t="str">
        <f t="shared" si="62"/>
        <v>Double bogey</v>
      </c>
      <c r="H83" t="s">
        <v>123</v>
      </c>
      <c r="I83">
        <f>COUNTIF(E78:E86,"Double bogey")</f>
        <v>3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8</v>
      </c>
      <c r="E84" s="30" t="str">
        <f t="shared" si="62"/>
        <v>Other</v>
      </c>
      <c r="H84" t="s">
        <v>12</v>
      </c>
      <c r="I84">
        <f>COUNTIF(E78:E86,"Other")</f>
        <v>4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6</v>
      </c>
      <c r="E85" s="30" t="str">
        <f t="shared" si="62"/>
        <v>Other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8</v>
      </c>
      <c r="E86" s="30" t="str">
        <f t="shared" si="62"/>
        <v>Other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6</v>
      </c>
      <c r="E89" s="30" t="str">
        <f t="shared" ref="E89:E97" si="64">IF(D89&lt;&gt;0,IF((D89-C89)=-1,"Birdie",IF((D89-C89)=-2,"Eagle",IF((D89-C89)=0,"Par",IF((D89-C89)=1,"bogey",IF((D89-C89)=2,"Double bogey","Other"))))),"  ")</f>
        <v>Double bogey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7</v>
      </c>
      <c r="E90" s="30" t="str">
        <f t="shared" si="64"/>
        <v>Other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6</v>
      </c>
      <c r="E91" s="30" t="str">
        <f t="shared" si="64"/>
        <v>Other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8</v>
      </c>
      <c r="E92" s="30" t="str">
        <f t="shared" si="64"/>
        <v>Other</v>
      </c>
      <c r="H92" t="s">
        <v>9</v>
      </c>
      <c r="I92">
        <f>COUNTIF(E89:E97,"Par")</f>
        <v>0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7</v>
      </c>
      <c r="E93" s="30" t="str">
        <f t="shared" si="64"/>
        <v>Double bogey</v>
      </c>
      <c r="H93" t="s">
        <v>122</v>
      </c>
      <c r="I93">
        <f>COUNTIF(E89:E97,"bogey")</f>
        <v>2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5</v>
      </c>
      <c r="E94" s="30" t="str">
        <f t="shared" si="64"/>
        <v>Double bogey</v>
      </c>
      <c r="H94" t="s">
        <v>123</v>
      </c>
      <c r="I94">
        <f>COUNTIF(E89:E97,"Double bogey")</f>
        <v>3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5</v>
      </c>
      <c r="E95" s="30" t="str">
        <f t="shared" si="64"/>
        <v>bogey</v>
      </c>
      <c r="H95" t="s">
        <v>12</v>
      </c>
      <c r="I95">
        <f>COUNTIF(E89:E97,"Other")</f>
        <v>4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7</v>
      </c>
      <c r="E96" s="30" t="str">
        <f t="shared" si="64"/>
        <v>Other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6</v>
      </c>
      <c r="E97" s="30" t="str">
        <f t="shared" si="64"/>
        <v>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6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6</v>
      </c>
      <c r="E101" s="30" t="str">
        <f t="shared" si="66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6</v>
      </c>
      <c r="E102" s="30" t="str">
        <f t="shared" si="66"/>
        <v>Double 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10</v>
      </c>
      <c r="E103" s="30" t="str">
        <f t="shared" si="66"/>
        <v>Other</v>
      </c>
      <c r="H103" t="s">
        <v>9</v>
      </c>
      <c r="I103">
        <f>COUNTIF(E100:E108,"Par")</f>
        <v>1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3</v>
      </c>
      <c r="E104" s="30" t="str">
        <f t="shared" si="66"/>
        <v>Par</v>
      </c>
      <c r="H104" t="s">
        <v>122</v>
      </c>
      <c r="I104">
        <f>COUNTIF(E100:E108,"bogey")</f>
        <v>0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8</v>
      </c>
      <c r="E105" s="30" t="str">
        <f t="shared" si="66"/>
        <v>Other</v>
      </c>
      <c r="H105" t="s">
        <v>123</v>
      </c>
      <c r="I105">
        <f>COUNTIF(E100:E108,"Double bogey")</f>
        <v>4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6</v>
      </c>
      <c r="E106" s="30" t="str">
        <f t="shared" si="66"/>
        <v>Double bogey</v>
      </c>
      <c r="H106" t="s">
        <v>12</v>
      </c>
      <c r="I106">
        <f>COUNTIF(E100:E108,"Other")</f>
        <v>4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7</v>
      </c>
      <c r="E107" s="30" t="str">
        <f t="shared" si="66"/>
        <v>Other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8</v>
      </c>
      <c r="E108" s="30" t="str">
        <f t="shared" si="66"/>
        <v>Other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7</v>
      </c>
      <c r="E111" s="30" t="str">
        <f t="shared" ref="E111:E119" si="68">IF(D111&lt;&gt;0,IF((D111-C111)=-1,"Birdie",IF((D111-C111)=-2,"Eagle",IF((D111-C111)=0,"Par",IF((D111-C111)=1,"bogey",IF((D111-C111)=2,"Double bogey","Other"))))),"  ")</f>
        <v>Other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7</v>
      </c>
      <c r="E112" s="30" t="str">
        <f t="shared" si="68"/>
        <v>Other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3</v>
      </c>
      <c r="E113" s="30" t="str">
        <f t="shared" si="68"/>
        <v>Par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8</v>
      </c>
      <c r="E114" s="30" t="str">
        <f t="shared" si="68"/>
        <v>Other</v>
      </c>
      <c r="H114" t="s">
        <v>9</v>
      </c>
      <c r="I114">
        <f>COUNTIF(E111:E119,"Par")</f>
        <v>1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7</v>
      </c>
      <c r="E115" s="30" t="str">
        <f t="shared" si="68"/>
        <v>Double bogey</v>
      </c>
      <c r="H115" t="s">
        <v>122</v>
      </c>
      <c r="I115">
        <f>COUNTIF(E111:E119,"bogey")</f>
        <v>0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5</v>
      </c>
      <c r="E116" s="30" t="str">
        <f t="shared" si="68"/>
        <v>Double bogey</v>
      </c>
      <c r="H116" t="s">
        <v>123</v>
      </c>
      <c r="I116">
        <f>COUNTIF(E111:E119,"Double bogey")</f>
        <v>5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6</v>
      </c>
      <c r="E117" s="30" t="str">
        <f t="shared" si="68"/>
        <v>Double bogey</v>
      </c>
      <c r="H117" t="s">
        <v>12</v>
      </c>
      <c r="I117">
        <f>COUNTIF(E111:E119,"Other")</f>
        <v>3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6</v>
      </c>
      <c r="E118" s="30" t="str">
        <f t="shared" si="68"/>
        <v>Double bogey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7</v>
      </c>
      <c r="E119" s="30" t="str">
        <f t="shared" si="68"/>
        <v>Double 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7</v>
      </c>
      <c r="E122" s="30" t="str">
        <f t="shared" ref="E122:E130" si="70">IF(D122&lt;&gt;0,IF((D122-C122)=-1,"Birdie",IF((D122-C122)=-2,"Eagle",IF((D122-C122)=0,"Par",IF((D122-C122)=1,"bogey",IF((D122-C122)=2,"Double bogey","Other"))))),"  ")</f>
        <v>Other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8</v>
      </c>
      <c r="E123" s="30" t="str">
        <f t="shared" si="70"/>
        <v>Other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8</v>
      </c>
      <c r="E124" s="30" t="str">
        <f t="shared" si="70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7</v>
      </c>
      <c r="E125" s="30" t="str">
        <f t="shared" si="70"/>
        <v>Double bogey</v>
      </c>
      <c r="H125" t="s">
        <v>9</v>
      </c>
      <c r="I125">
        <f>COUNTIF(E122:E130,"Par")</f>
        <v>0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4</v>
      </c>
      <c r="E126" s="30" t="str">
        <f t="shared" si="70"/>
        <v>bogey</v>
      </c>
      <c r="H126" t="s">
        <v>122</v>
      </c>
      <c r="I126">
        <f>COUNTIF(E122:E130,"bogey")</f>
        <v>2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7</v>
      </c>
      <c r="E127" s="30" t="str">
        <f t="shared" si="70"/>
        <v>Other</v>
      </c>
      <c r="H127" t="s">
        <v>123</v>
      </c>
      <c r="I127">
        <f>COUNTIF(E122:E130,"Double bogey")</f>
        <v>2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7</v>
      </c>
      <c r="E128" s="30" t="str">
        <f t="shared" si="70"/>
        <v>Other</v>
      </c>
      <c r="H128" t="s">
        <v>12</v>
      </c>
      <c r="I128">
        <f>COUNTIF(E122:E130,"Other")</f>
        <v>5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4</v>
      </c>
      <c r="E129" s="30" t="str">
        <f t="shared" si="70"/>
        <v>bogey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7</v>
      </c>
      <c r="E130" s="30" t="str">
        <f t="shared" si="70"/>
        <v>Double 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0</v>
      </c>
      <c r="E133" s="30" t="str">
        <f t="shared" ref="E133:E141" si="72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0</v>
      </c>
      <c r="E134" s="30" t="str">
        <f t="shared" si="72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0</v>
      </c>
      <c r="E135" s="30" t="str">
        <f t="shared" si="72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0</v>
      </c>
      <c r="E136" s="30" t="str">
        <f t="shared" si="72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0</v>
      </c>
      <c r="E137" s="30" t="str">
        <f t="shared" si="72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0</v>
      </c>
      <c r="E138" s="30" t="str">
        <f t="shared" si="72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0</v>
      </c>
      <c r="E139" s="30" t="str">
        <f t="shared" si="72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0</v>
      </c>
      <c r="E140" s="30" t="str">
        <f t="shared" si="72"/>
        <v xml:space="preserve">  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0</v>
      </c>
      <c r="E141" s="30" t="str">
        <f t="shared" si="72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6</v>
      </c>
      <c r="E144" s="30" t="str">
        <f t="shared" ref="E144:E152" si="74">IF(D144&lt;&gt;0,IF((D144-C144)=-1,"Birdie",IF((D144-C144)=-2,"Eagle",IF((D144-C144)=0,"Par",IF((D144-C144)=1,"bogey",IF((D144-C144)=2,"Double bogey","Other"))))),"  ")</f>
        <v>Double bogey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8</v>
      </c>
      <c r="E145" s="30" t="str">
        <f t="shared" si="74"/>
        <v>Other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6</v>
      </c>
      <c r="E146" s="30" t="str">
        <f t="shared" si="74"/>
        <v>Double 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7</v>
      </c>
      <c r="E147" s="30" t="str">
        <f t="shared" si="74"/>
        <v>Double bogey</v>
      </c>
      <c r="H147" t="s">
        <v>9</v>
      </c>
      <c r="I147">
        <f>COUNTIF(E144:E152,"Par")</f>
        <v>0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4</v>
      </c>
      <c r="E148" s="30" t="str">
        <f t="shared" si="74"/>
        <v>bogey</v>
      </c>
      <c r="H148" t="s">
        <v>122</v>
      </c>
      <c r="I148">
        <f>COUNTIF(E144:E152,"bogey")</f>
        <v>2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6</v>
      </c>
      <c r="E149" s="30" t="str">
        <f t="shared" si="74"/>
        <v>Double bogey</v>
      </c>
      <c r="H149" t="s">
        <v>123</v>
      </c>
      <c r="I149">
        <f>COUNTIF(E144:E152,"Double bogey")</f>
        <v>6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6</v>
      </c>
      <c r="E150" s="30" t="str">
        <f t="shared" si="74"/>
        <v>Double bogey</v>
      </c>
      <c r="H150" t="s">
        <v>12</v>
      </c>
      <c r="I150">
        <f>COUNTIF(E144:E152,"Other")</f>
        <v>1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4</v>
      </c>
      <c r="E151" s="30" t="str">
        <f t="shared" si="74"/>
        <v>bogey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7</v>
      </c>
      <c r="E152" s="30" t="str">
        <f t="shared" si="74"/>
        <v>Double bogey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5</v>
      </c>
      <c r="E155" s="30" t="str">
        <f t="shared" ref="E155:E163" si="76">IF(D155&lt;&gt;0,IF((D155-C155)=-1,"Birdie",IF((D155-C155)=-2,"Eagle",IF((D155-C155)=0,"Par",IF((D155-C155)=1,"bogey",IF((D155-C155)=2,"Double bogey","Other"))))),"  ")</f>
        <v>bogey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6</v>
      </c>
      <c r="E156" s="30" t="str">
        <f t="shared" si="76"/>
        <v>Double bogey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4</v>
      </c>
      <c r="E157" s="30" t="str">
        <f t="shared" si="76"/>
        <v>bogey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6</v>
      </c>
      <c r="E158" s="30" t="str">
        <f t="shared" si="76"/>
        <v>Double bogey</v>
      </c>
      <c r="H158" t="s">
        <v>9</v>
      </c>
      <c r="I158">
        <f>COUNTIF(E155:E163,"Par")</f>
        <v>0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7</v>
      </c>
      <c r="E159" s="30" t="str">
        <f t="shared" si="76"/>
        <v>Double bogey</v>
      </c>
      <c r="H159" t="s">
        <v>122</v>
      </c>
      <c r="I159">
        <f>COUNTIF(E155:E163,"bogey")</f>
        <v>4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4</v>
      </c>
      <c r="E160" s="30" t="str">
        <f t="shared" si="76"/>
        <v>bogey</v>
      </c>
      <c r="H160" t="s">
        <v>123</v>
      </c>
      <c r="I160">
        <f>COUNTIF(E155:E163,"Double bogey")</f>
        <v>4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6</v>
      </c>
      <c r="E161" s="30" t="str">
        <f t="shared" si="76"/>
        <v>Double bogey</v>
      </c>
      <c r="H161" t="s">
        <v>12</v>
      </c>
      <c r="I161">
        <f>COUNTIF(E155:E163,"Other")</f>
        <v>1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7</v>
      </c>
      <c r="E162" s="30" t="str">
        <f t="shared" si="76"/>
        <v>Other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6</v>
      </c>
      <c r="E163" s="30" t="str">
        <f t="shared" si="76"/>
        <v>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9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6</v>
      </c>
      <c r="E167" s="30" t="str">
        <f t="shared" si="78"/>
        <v>Double bogey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6</v>
      </c>
      <c r="E168" s="30" t="str">
        <f t="shared" si="78"/>
        <v>Double bogey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11</v>
      </c>
      <c r="E169" s="30" t="str">
        <f t="shared" si="78"/>
        <v>Other</v>
      </c>
      <c r="H169" t="s">
        <v>9</v>
      </c>
      <c r="I169">
        <f>COUNTIF(E166:E174,"Par")</f>
        <v>0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6</v>
      </c>
      <c r="E170" s="30" t="str">
        <f t="shared" si="78"/>
        <v>Other</v>
      </c>
      <c r="H170" t="s">
        <v>122</v>
      </c>
      <c r="I170">
        <f>COUNTIF(E166:E174,"bogey")</f>
        <v>1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7</v>
      </c>
      <c r="E171" s="30" t="str">
        <f t="shared" si="78"/>
        <v>Other</v>
      </c>
      <c r="H171" t="s">
        <v>123</v>
      </c>
      <c r="I171">
        <f>COUNTIF(E166:E174,"Double bogey")</f>
        <v>2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7</v>
      </c>
      <c r="E172" s="30" t="str">
        <f t="shared" si="78"/>
        <v>Other</v>
      </c>
      <c r="H172" t="s">
        <v>12</v>
      </c>
      <c r="I172">
        <f>COUNTIF(E166:E174,"Other")</f>
        <v>6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4</v>
      </c>
      <c r="E173" s="30" t="str">
        <f t="shared" si="78"/>
        <v>bogey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8</v>
      </c>
      <c r="E174" s="30" t="str">
        <f t="shared" si="78"/>
        <v>Other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9</v>
      </c>
      <c r="E177" s="30" t="str">
        <f t="shared" ref="E177:E185" si="80">IF(D177&lt;&gt;0,IF((D177-C177)=-1,"Birdie",IF((D177-C177)=-2,"Eagle",IF((D177-C177)=0,"Par",IF((D177-C177)=1,"bogey",IF((D177-C177)=2,"Double bogey","Other"))))),"  ")</f>
        <v>Other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7</v>
      </c>
      <c r="E178" s="30" t="str">
        <f t="shared" si="80"/>
        <v>Other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4</v>
      </c>
      <c r="E179" s="30" t="str">
        <f t="shared" si="80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7</v>
      </c>
      <c r="E180" s="30" t="str">
        <f t="shared" si="80"/>
        <v>Other</v>
      </c>
      <c r="H180" t="s">
        <v>9</v>
      </c>
      <c r="I180">
        <f>COUNTIF(E177:E185,"Par")</f>
        <v>0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8</v>
      </c>
      <c r="E181" s="30" t="str">
        <f t="shared" si="80"/>
        <v>Other</v>
      </c>
      <c r="H181" t="s">
        <v>122</v>
      </c>
      <c r="I181">
        <f>COUNTIF(E177:E185,"bogey")</f>
        <v>1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5</v>
      </c>
      <c r="E182" s="30" t="str">
        <f t="shared" si="80"/>
        <v>Double bogey</v>
      </c>
      <c r="H182" t="s">
        <v>123</v>
      </c>
      <c r="I182">
        <f>COUNTIF(E177:E185,"Double bogey")</f>
        <v>1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9</v>
      </c>
      <c r="E183" s="30" t="str">
        <f t="shared" si="80"/>
        <v>Other</v>
      </c>
      <c r="H183" t="s">
        <v>12</v>
      </c>
      <c r="I183">
        <f>COUNTIF(E177:E185,"Other")</f>
        <v>7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8</v>
      </c>
      <c r="E184" s="30" t="str">
        <f t="shared" si="80"/>
        <v>Other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8</v>
      </c>
      <c r="E185" s="30" t="str">
        <f t="shared" si="80"/>
        <v>Other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6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Double bogey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6</v>
      </c>
      <c r="E189" s="30" t="str">
        <f t="shared" si="82"/>
        <v>Double 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5</v>
      </c>
      <c r="E190" s="30" t="str">
        <f t="shared" si="82"/>
        <v>Double 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6</v>
      </c>
      <c r="E191" s="30" t="str">
        <f t="shared" si="82"/>
        <v>Double bogey</v>
      </c>
      <c r="H191" t="s">
        <v>9</v>
      </c>
      <c r="I191">
        <f>COUNTIF(E188:E196,"Par")</f>
        <v>0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10</v>
      </c>
      <c r="E192" s="30" t="str">
        <f t="shared" si="82"/>
        <v>Other</v>
      </c>
      <c r="H192" t="s">
        <v>122</v>
      </c>
      <c r="I192">
        <f>COUNTIF(E188:E196,"bogey")</f>
        <v>1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6</v>
      </c>
      <c r="E193" s="30" t="str">
        <f t="shared" si="82"/>
        <v>Other</v>
      </c>
      <c r="H193" t="s">
        <v>123</v>
      </c>
      <c r="I193">
        <f>COUNTIF(E188:E196,"Double bogey")</f>
        <v>5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7</v>
      </c>
      <c r="E194" s="30" t="str">
        <f t="shared" si="82"/>
        <v>Other</v>
      </c>
      <c r="H194" t="s">
        <v>12</v>
      </c>
      <c r="I194">
        <f>COUNTIF(E188:E196,"Other")</f>
        <v>3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6</v>
      </c>
      <c r="E195" s="30" t="str">
        <f t="shared" si="82"/>
        <v>Double bogey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6</v>
      </c>
      <c r="E196" s="30" t="str">
        <f t="shared" si="82"/>
        <v>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10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Other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6</v>
      </c>
      <c r="E200" s="30" t="str">
        <f t="shared" si="84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6</v>
      </c>
      <c r="E201" s="30" t="str">
        <f t="shared" si="84"/>
        <v>Double 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8</v>
      </c>
      <c r="E202" s="30" t="str">
        <f t="shared" si="84"/>
        <v>Other</v>
      </c>
      <c r="H202" t="s">
        <v>9</v>
      </c>
      <c r="I202">
        <f>COUNTIF(E199:E207,"Par")</f>
        <v>0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6</v>
      </c>
      <c r="E203" s="30" t="str">
        <f t="shared" si="84"/>
        <v>Other</v>
      </c>
      <c r="H203" t="s">
        <v>122</v>
      </c>
      <c r="I203">
        <f>COUNTIF(E199:E207,"bogey")</f>
        <v>0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6</v>
      </c>
      <c r="E204" s="30" t="str">
        <f t="shared" si="84"/>
        <v>Double bogey</v>
      </c>
      <c r="H204" t="s">
        <v>123</v>
      </c>
      <c r="I204">
        <f>COUNTIF(E199:E207,"Double bogey")</f>
        <v>4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6</v>
      </c>
      <c r="E205" s="30" t="str">
        <f t="shared" si="84"/>
        <v>Double bogey</v>
      </c>
      <c r="H205" t="s">
        <v>12</v>
      </c>
      <c r="I205">
        <f>COUNTIF(E199:E207,"Other")</f>
        <v>5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7</v>
      </c>
      <c r="E206" s="30" t="str">
        <f t="shared" si="84"/>
        <v>Other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8</v>
      </c>
      <c r="E207" s="30" t="str">
        <f t="shared" si="84"/>
        <v>Other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5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5</v>
      </c>
      <c r="E211" s="30" t="str">
        <f t="shared" si="86"/>
        <v>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4</v>
      </c>
      <c r="E212" s="30" t="str">
        <f t="shared" si="86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9</v>
      </c>
      <c r="E213" s="30" t="str">
        <f t="shared" si="86"/>
        <v>Other</v>
      </c>
      <c r="H213" t="s">
        <v>9</v>
      </c>
      <c r="I213">
        <f>COUNTIF(E210:E218,"Par")</f>
        <v>0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8</v>
      </c>
      <c r="E214" s="30" t="str">
        <f t="shared" si="86"/>
        <v>Other</v>
      </c>
      <c r="H214" t="s">
        <v>122</v>
      </c>
      <c r="I214">
        <f>COUNTIF(E210:E218,"bogey")</f>
        <v>4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4</v>
      </c>
      <c r="E215" s="30" t="str">
        <f t="shared" si="86"/>
        <v>bogey</v>
      </c>
      <c r="H215" t="s">
        <v>123</v>
      </c>
      <c r="I215">
        <f>COUNTIF(E210:E218,"Double bogey")</f>
        <v>2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6</v>
      </c>
      <c r="E216" s="30" t="str">
        <f t="shared" si="86"/>
        <v>Double bogey</v>
      </c>
      <c r="H216" t="s">
        <v>12</v>
      </c>
      <c r="I216">
        <f>COUNTIF(E210:E218,"Other")</f>
        <v>3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6</v>
      </c>
      <c r="E217" s="30" t="str">
        <f t="shared" si="86"/>
        <v>Double 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8</v>
      </c>
      <c r="E218" s="30" t="str">
        <f t="shared" si="86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A3C6-0C44-42E4-82AD-A64D6301B6B1}">
  <sheetPr codeName="Sheet22"/>
  <dimension ref="A1:CN218"/>
  <sheetViews>
    <sheetView topLeftCell="A12" workbookViewId="0">
      <pane xSplit="13" topLeftCell="BS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189</v>
      </c>
      <c r="B1" s="2">
        <f>IFERROR(AVERAGE(#REF!,#REF!,#REF!),0)</f>
        <v>0</v>
      </c>
    </row>
    <row r="2" spans="1:92" x14ac:dyDescent="0.2">
      <c r="B2" s="2">
        <f t="shared" ref="B2" si="0">IFERROR(AVERAGE(#REF!,#REF!,#REF!),0)</f>
        <v>0</v>
      </c>
    </row>
    <row r="3" spans="1:92" ht="10.5" customHeight="1" x14ac:dyDescent="0.2">
      <c r="A3" s="4"/>
      <c r="B3" s="2">
        <f t="shared" ref="B3" si="1">IFERROR(AVERAGE(#REF!,#REF!,#REF!),0)</f>
        <v>0</v>
      </c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B4" s="2">
        <f t="shared" ref="B4" si="2">IFERROR(AVERAGE(#REF!,#REF!,#REF!),0)</f>
        <v>0</v>
      </c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2">
        <f t="shared" ref="B5" si="3">IFERROR(AVERAGE(#REF!,#REF!,#REF!),0)</f>
        <v>0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2">
        <f t="shared" ref="B6" si="4">IFERROR(AVERAGE(#REF!,#REF!,#REF!),0)</f>
        <v>0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2">
        <f t="shared" ref="B7" si="5">IFERROR(AVERAGE(#REF!,#REF!,#REF!),0)</f>
        <v>0</v>
      </c>
      <c r="C7" s="15" t="e">
        <f t="shared" ref="C7:C15" si="6">VLOOKUP(B7,Holes,2)</f>
        <v>#N/A</v>
      </c>
      <c r="D7" s="15"/>
      <c r="E7" s="15" t="e">
        <f t="shared" ref="E7:E15" si="7">IF((D7-C7)&gt;3,C7+3,D7)</f>
        <v>#N/A</v>
      </c>
      <c r="F7" s="2">
        <v>0</v>
      </c>
      <c r="G7" s="9"/>
      <c r="H7" s="14">
        <f>VLOOKUP(I5,Week,6)</f>
        <v>1</v>
      </c>
      <c r="I7" s="15">
        <f t="shared" ref="I7:I15" si="8">VLOOKUP(H7,Holes,2)</f>
        <v>4</v>
      </c>
      <c r="J7" s="15"/>
      <c r="K7" s="15">
        <f t="shared" ref="K7:K15" si="9">IF((J7-I7)&gt;3,I7+3,J7)</f>
        <v>0</v>
      </c>
      <c r="M7" s="9"/>
      <c r="N7" s="14">
        <f>VLOOKUP(O5,Week,6)</f>
        <v>10</v>
      </c>
      <c r="O7" s="15">
        <f t="shared" ref="O7:O15" si="10">VLOOKUP(N7,Holes,2)</f>
        <v>4</v>
      </c>
      <c r="P7" s="15"/>
      <c r="Q7" s="15">
        <f t="shared" ref="Q7:Q15" si="11">IF((P7-O7)&gt;3,O7+3,P7)</f>
        <v>0</v>
      </c>
      <c r="R7" s="2"/>
      <c r="S7" s="9"/>
      <c r="T7" s="14">
        <f>VLOOKUP(U5,Week,6)</f>
        <v>1</v>
      </c>
      <c r="U7" s="15">
        <f t="shared" ref="U7:U15" si="12">VLOOKUP(T7,Holes,2)</f>
        <v>4</v>
      </c>
      <c r="V7" s="15">
        <v>5</v>
      </c>
      <c r="W7" s="15">
        <f t="shared" ref="W7:W15" si="13">IF((V7-U7)&gt;3,U7+3,V7)</f>
        <v>5</v>
      </c>
      <c r="X7" s="2">
        <v>1</v>
      </c>
      <c r="Y7" s="9"/>
      <c r="Z7" s="14">
        <f>VLOOKUP(AA5,Week,6)</f>
        <v>10</v>
      </c>
      <c r="AA7" s="15">
        <f t="shared" ref="AA7:AA15" si="14">VLOOKUP(Z7,Holes,2)</f>
        <v>4</v>
      </c>
      <c r="AB7" s="15"/>
      <c r="AC7" s="15">
        <f t="shared" ref="AC7:AC15" si="15">IF((AB7-AA7)&gt;3,AA7+3,AB7)</f>
        <v>0</v>
      </c>
      <c r="AE7" s="9"/>
      <c r="AF7" s="14">
        <f>VLOOKUP(AG5,Week,6)</f>
        <v>1</v>
      </c>
      <c r="AG7" s="15">
        <f t="shared" ref="AG7:AG15" si="16">VLOOKUP(AF7,Holes,2)</f>
        <v>4</v>
      </c>
      <c r="AH7" s="15">
        <v>6</v>
      </c>
      <c r="AI7" s="15">
        <f t="shared" ref="AI7:AI15" si="17">IF((AH7-AG7)&gt;3,AG7+3,AH7)</f>
        <v>6</v>
      </c>
      <c r="AJ7" s="2">
        <v>0</v>
      </c>
      <c r="AK7" s="9"/>
      <c r="AL7" s="14">
        <f>VLOOKUP(AM5,Week,6)</f>
        <v>10</v>
      </c>
      <c r="AM7" s="15">
        <f t="shared" ref="AM7:AM15" si="18">VLOOKUP(AL7,Holes,2)</f>
        <v>4</v>
      </c>
      <c r="AN7" s="15"/>
      <c r="AO7" s="15">
        <f t="shared" ref="AO7:AO15" si="19">IF((AN7-AM7)&gt;3,AM7+3,AN7)</f>
        <v>0</v>
      </c>
      <c r="AQ7" s="9"/>
      <c r="AR7" s="14">
        <f>VLOOKUP(AS5,Week,6)</f>
        <v>1</v>
      </c>
      <c r="AS7" s="15">
        <f t="shared" ref="AS7:AS15" si="20">VLOOKUP(AR7,Holes,2)</f>
        <v>4</v>
      </c>
      <c r="AT7" s="15"/>
      <c r="AU7" s="15">
        <f t="shared" ref="AU7:AU15" si="21">IF((AT7-AS7)&gt;3,AS7+3,AT7)</f>
        <v>0</v>
      </c>
      <c r="AW7" s="9"/>
      <c r="AX7" s="14">
        <f>VLOOKUP(AY5,Week,6)</f>
        <v>10</v>
      </c>
      <c r="AY7" s="15">
        <f t="shared" ref="AY7:AY15" si="22">VLOOKUP(AX7,Holes,2)</f>
        <v>4</v>
      </c>
      <c r="AZ7" s="15"/>
      <c r="BA7" s="15">
        <f t="shared" ref="BA7:BA15" si="23">IF((AZ7-AY7)&gt;3,AY7+3,AZ7)</f>
        <v>0</v>
      </c>
      <c r="BC7" s="9"/>
      <c r="BD7" s="14">
        <f>VLOOKUP(BE5,Week,6)</f>
        <v>1</v>
      </c>
      <c r="BE7" s="15">
        <f t="shared" ref="BE7:BE15" si="24">VLOOKUP(BD7,Holes,2)</f>
        <v>4</v>
      </c>
      <c r="BF7" s="15"/>
      <c r="BG7" s="15">
        <f t="shared" ref="BG7:BG15" si="25">IF((BF7-BE7)&gt;3,BE7+3,BF7)</f>
        <v>0</v>
      </c>
      <c r="BI7" s="9"/>
      <c r="BJ7" s="14">
        <f>VLOOKUP(BK5,Week,6)</f>
        <v>10</v>
      </c>
      <c r="BK7" s="15">
        <f t="shared" ref="BK7:BK15" si="26">VLOOKUP(BJ7,Holes,2)</f>
        <v>4</v>
      </c>
      <c r="BL7" s="15"/>
      <c r="BM7" s="15">
        <f t="shared" ref="BM7:BM15" si="27">IF((BL7-BK7)&gt;3,BK7+3,BL7)</f>
        <v>0</v>
      </c>
      <c r="BO7" s="9"/>
      <c r="BP7" s="14">
        <f>VLOOKUP(BQ5,Week,6)</f>
        <v>1</v>
      </c>
      <c r="BQ7" s="15">
        <f t="shared" ref="BQ7:BQ15" si="28">VLOOKUP(BP7,Holes,2)</f>
        <v>4</v>
      </c>
      <c r="BR7" s="15"/>
      <c r="BS7" s="15">
        <f t="shared" ref="BS7:BS15" si="29">IF((BR7-BQ7)&gt;3,BQ7+3,BR7)</f>
        <v>0</v>
      </c>
      <c r="BU7" s="9"/>
      <c r="BV7" s="14">
        <f>VLOOKUP(BW5,Week,6)</f>
        <v>1</v>
      </c>
      <c r="BW7" s="15">
        <f t="shared" ref="BW7:BW15" si="30">VLOOKUP(BV7,Holes,2)</f>
        <v>4</v>
      </c>
      <c r="BX7" s="15">
        <v>3</v>
      </c>
      <c r="BY7" s="15">
        <f t="shared" ref="BY7:BY15" si="31">IF((BX7-BW7)&gt;3,BW7+3,BX7)</f>
        <v>3</v>
      </c>
      <c r="BZ7" s="2">
        <v>1</v>
      </c>
      <c r="CA7" s="9"/>
      <c r="CB7" s="14">
        <f>VLOOKUP(CC5,Week,6)</f>
        <v>10</v>
      </c>
      <c r="CC7" s="15">
        <f t="shared" ref="CC7:CC15" si="32">VLOOKUP(CB7,Holes,2)</f>
        <v>4</v>
      </c>
      <c r="CD7" s="15"/>
      <c r="CE7" s="15">
        <f t="shared" ref="CE7:CE15" si="33">IF((CD7-CC7)&gt;3,CC7+3,CD7)</f>
        <v>0</v>
      </c>
      <c r="CG7" s="9"/>
      <c r="CH7" s="14">
        <f>VLOOKUP(CI5,Week,6)</f>
        <v>1</v>
      </c>
      <c r="CI7" s="15">
        <f t="shared" ref="CI7:CI15" si="34">VLOOKUP(CH7,Holes,2)</f>
        <v>4</v>
      </c>
      <c r="CJ7" s="15"/>
      <c r="CK7" s="15">
        <f t="shared" ref="CK7:CK15" si="35">IF((CJ7-CI7)&gt;3,CI7+3,CJ7)</f>
        <v>0</v>
      </c>
      <c r="CM7" s="9"/>
      <c r="CN7" s="36"/>
    </row>
    <row r="8" spans="1:92" x14ac:dyDescent="0.2">
      <c r="A8" s="9"/>
      <c r="B8" s="2">
        <f t="shared" ref="B8" si="36">IFERROR(AVERAGE(#REF!,#REF!,#REF!),0)</f>
        <v>0</v>
      </c>
      <c r="C8" s="15" t="e">
        <f t="shared" si="6"/>
        <v>#N/A</v>
      </c>
      <c r="D8" s="15"/>
      <c r="E8" s="15" t="e">
        <f t="shared" si="7"/>
        <v>#N/A</v>
      </c>
      <c r="F8" s="2">
        <v>0</v>
      </c>
      <c r="G8" s="9"/>
      <c r="H8" s="16">
        <f t="shared" ref="H8:H15" si="37">+H7+1</f>
        <v>2</v>
      </c>
      <c r="I8" s="15">
        <f t="shared" si="8"/>
        <v>4</v>
      </c>
      <c r="J8" s="15"/>
      <c r="K8" s="15">
        <f t="shared" si="9"/>
        <v>0</v>
      </c>
      <c r="M8" s="9"/>
      <c r="N8" s="16">
        <f t="shared" ref="N8:N15" si="38">+N7+1</f>
        <v>11</v>
      </c>
      <c r="O8" s="15">
        <f t="shared" si="10"/>
        <v>4</v>
      </c>
      <c r="P8" s="15"/>
      <c r="Q8" s="15">
        <f t="shared" si="11"/>
        <v>0</v>
      </c>
      <c r="R8" s="2"/>
      <c r="S8" s="9"/>
      <c r="T8" s="16">
        <f t="shared" ref="T8:T15" si="39">+T7+1</f>
        <v>2</v>
      </c>
      <c r="U8" s="15">
        <f t="shared" si="12"/>
        <v>4</v>
      </c>
      <c r="V8" s="15">
        <v>4</v>
      </c>
      <c r="W8" s="15">
        <f t="shared" si="13"/>
        <v>4</v>
      </c>
      <c r="X8" s="2">
        <v>1</v>
      </c>
      <c r="Y8" s="9"/>
      <c r="Z8" s="16">
        <f t="shared" ref="Z8:Z15" si="40">+Z7+1</f>
        <v>11</v>
      </c>
      <c r="AA8" s="15">
        <f t="shared" si="14"/>
        <v>4</v>
      </c>
      <c r="AB8" s="15"/>
      <c r="AC8" s="15">
        <f t="shared" si="15"/>
        <v>0</v>
      </c>
      <c r="AE8" s="9"/>
      <c r="AF8" s="16">
        <f t="shared" ref="AF8:AF15" si="41">+AF7+1</f>
        <v>2</v>
      </c>
      <c r="AG8" s="15">
        <f t="shared" si="16"/>
        <v>4</v>
      </c>
      <c r="AH8" s="15">
        <v>5</v>
      </c>
      <c r="AI8" s="15">
        <f t="shared" si="17"/>
        <v>5</v>
      </c>
      <c r="AJ8" s="2">
        <v>0.5</v>
      </c>
      <c r="AK8" s="9"/>
      <c r="AL8" s="16">
        <f t="shared" ref="AL8:AL15" si="42">+AL7+1</f>
        <v>11</v>
      </c>
      <c r="AM8" s="15">
        <f t="shared" si="18"/>
        <v>4</v>
      </c>
      <c r="AN8" s="15"/>
      <c r="AO8" s="15">
        <f t="shared" si="19"/>
        <v>0</v>
      </c>
      <c r="AQ8" s="9"/>
      <c r="AR8" s="16">
        <f t="shared" ref="AR8:AR15" si="43">+AR7+1</f>
        <v>2</v>
      </c>
      <c r="AS8" s="15">
        <f t="shared" si="20"/>
        <v>4</v>
      </c>
      <c r="AT8" s="15"/>
      <c r="AU8" s="15">
        <f t="shared" si="21"/>
        <v>0</v>
      </c>
      <c r="AW8" s="9"/>
      <c r="AX8" s="16">
        <f t="shared" ref="AX8:AX15" si="44">+AX7+1</f>
        <v>11</v>
      </c>
      <c r="AY8" s="15">
        <f t="shared" si="22"/>
        <v>4</v>
      </c>
      <c r="AZ8" s="15"/>
      <c r="BA8" s="15">
        <f t="shared" si="23"/>
        <v>0</v>
      </c>
      <c r="BC8" s="9"/>
      <c r="BD8" s="16">
        <f t="shared" ref="BD8:BD15" si="45">+BD7+1</f>
        <v>2</v>
      </c>
      <c r="BE8" s="15">
        <f t="shared" si="24"/>
        <v>4</v>
      </c>
      <c r="BF8" s="15"/>
      <c r="BG8" s="15">
        <f t="shared" si="25"/>
        <v>0</v>
      </c>
      <c r="BI8" s="9"/>
      <c r="BJ8" s="16">
        <f t="shared" ref="BJ8:BJ15" si="46">+BJ7+1</f>
        <v>11</v>
      </c>
      <c r="BK8" s="15">
        <f t="shared" si="26"/>
        <v>4</v>
      </c>
      <c r="BL8" s="15"/>
      <c r="BM8" s="15">
        <f t="shared" si="27"/>
        <v>0</v>
      </c>
      <c r="BO8" s="9"/>
      <c r="BP8" s="16">
        <f t="shared" ref="BP8:BP15" si="47">+BP7+1</f>
        <v>2</v>
      </c>
      <c r="BQ8" s="15">
        <f t="shared" si="28"/>
        <v>4</v>
      </c>
      <c r="BR8" s="15"/>
      <c r="BS8" s="15">
        <f t="shared" si="29"/>
        <v>0</v>
      </c>
      <c r="BU8" s="9"/>
      <c r="BV8" s="16">
        <f t="shared" ref="BV8:BV15" si="48">+BV7+1</f>
        <v>2</v>
      </c>
      <c r="BW8" s="15">
        <f t="shared" si="30"/>
        <v>4</v>
      </c>
      <c r="BX8" s="15">
        <v>6</v>
      </c>
      <c r="BY8" s="15">
        <f t="shared" si="31"/>
        <v>6</v>
      </c>
      <c r="BZ8" s="2">
        <v>0</v>
      </c>
      <c r="CA8" s="9"/>
      <c r="CB8" s="16">
        <f t="shared" ref="CB8:CB15" si="49">+CB7+1</f>
        <v>11</v>
      </c>
      <c r="CC8" s="15">
        <f t="shared" si="32"/>
        <v>4</v>
      </c>
      <c r="CD8" s="15"/>
      <c r="CE8" s="15">
        <f t="shared" si="33"/>
        <v>0</v>
      </c>
      <c r="CG8" s="9"/>
      <c r="CH8" s="16">
        <f t="shared" ref="CH8:CH15" si="50">+CH7+1</f>
        <v>2</v>
      </c>
      <c r="CI8" s="15">
        <f t="shared" si="34"/>
        <v>4</v>
      </c>
      <c r="CJ8" s="15"/>
      <c r="CK8" s="15">
        <f t="shared" si="35"/>
        <v>0</v>
      </c>
      <c r="CM8" s="9"/>
      <c r="CN8" s="36"/>
    </row>
    <row r="9" spans="1:92" x14ac:dyDescent="0.2">
      <c r="A9" s="9"/>
      <c r="B9" s="2">
        <f t="shared" ref="B9" si="51">IFERROR(AVERAGE(#REF!,#REF!,#REF!),0)</f>
        <v>0</v>
      </c>
      <c r="C9" s="15" t="e">
        <f t="shared" si="6"/>
        <v>#N/A</v>
      </c>
      <c r="D9" s="15"/>
      <c r="E9" s="15" t="e">
        <f t="shared" si="7"/>
        <v>#N/A</v>
      </c>
      <c r="G9" s="9"/>
      <c r="H9" s="16">
        <f t="shared" si="37"/>
        <v>3</v>
      </c>
      <c r="I9" s="15">
        <f t="shared" si="8"/>
        <v>3</v>
      </c>
      <c r="J9" s="15"/>
      <c r="K9" s="15">
        <f t="shared" si="9"/>
        <v>0</v>
      </c>
      <c r="M9" s="9"/>
      <c r="N9" s="16">
        <f t="shared" si="38"/>
        <v>12</v>
      </c>
      <c r="O9" s="15">
        <f t="shared" si="10"/>
        <v>4</v>
      </c>
      <c r="P9" s="15"/>
      <c r="Q9" s="15">
        <f t="shared" si="11"/>
        <v>0</v>
      </c>
      <c r="R9" s="2"/>
      <c r="S9" s="9"/>
      <c r="T9" s="16">
        <f t="shared" si="39"/>
        <v>3</v>
      </c>
      <c r="U9" s="15">
        <f t="shared" si="12"/>
        <v>3</v>
      </c>
      <c r="V9" s="15">
        <v>4</v>
      </c>
      <c r="W9" s="15">
        <f t="shared" si="13"/>
        <v>4</v>
      </c>
      <c r="X9" s="2">
        <v>0.5</v>
      </c>
      <c r="Y9" s="9"/>
      <c r="Z9" s="16">
        <f t="shared" si="40"/>
        <v>12</v>
      </c>
      <c r="AA9" s="15">
        <f t="shared" si="14"/>
        <v>4</v>
      </c>
      <c r="AB9" s="15"/>
      <c r="AC9" s="15">
        <f t="shared" si="15"/>
        <v>0</v>
      </c>
      <c r="AE9" s="9"/>
      <c r="AF9" s="16">
        <f t="shared" si="41"/>
        <v>3</v>
      </c>
      <c r="AG9" s="15">
        <f t="shared" si="16"/>
        <v>3</v>
      </c>
      <c r="AH9" s="15">
        <v>3</v>
      </c>
      <c r="AI9" s="15">
        <f t="shared" si="17"/>
        <v>3</v>
      </c>
      <c r="AJ9" s="2">
        <v>1</v>
      </c>
      <c r="AK9" s="9"/>
      <c r="AL9" s="16">
        <f t="shared" si="42"/>
        <v>12</v>
      </c>
      <c r="AM9" s="15">
        <f t="shared" si="18"/>
        <v>4</v>
      </c>
      <c r="AN9" s="15"/>
      <c r="AO9" s="15">
        <f t="shared" si="19"/>
        <v>0</v>
      </c>
      <c r="AQ9" s="9"/>
      <c r="AR9" s="16">
        <f t="shared" si="43"/>
        <v>3</v>
      </c>
      <c r="AS9" s="15">
        <f t="shared" si="20"/>
        <v>3</v>
      </c>
      <c r="AT9" s="15"/>
      <c r="AU9" s="15">
        <f t="shared" si="21"/>
        <v>0</v>
      </c>
      <c r="AW9" s="9"/>
      <c r="AX9" s="16">
        <f t="shared" si="44"/>
        <v>12</v>
      </c>
      <c r="AY9" s="15">
        <f t="shared" si="22"/>
        <v>4</v>
      </c>
      <c r="AZ9" s="15"/>
      <c r="BA9" s="15">
        <f t="shared" si="23"/>
        <v>0</v>
      </c>
      <c r="BC9" s="9"/>
      <c r="BD9" s="16">
        <f t="shared" si="45"/>
        <v>3</v>
      </c>
      <c r="BE9" s="15">
        <f t="shared" si="24"/>
        <v>3</v>
      </c>
      <c r="BF9" s="15"/>
      <c r="BG9" s="15">
        <f t="shared" si="25"/>
        <v>0</v>
      </c>
      <c r="BI9" s="9"/>
      <c r="BJ9" s="16">
        <f t="shared" si="46"/>
        <v>12</v>
      </c>
      <c r="BK9" s="15">
        <f t="shared" si="26"/>
        <v>4</v>
      </c>
      <c r="BL9" s="15"/>
      <c r="BM9" s="15">
        <f t="shared" si="27"/>
        <v>0</v>
      </c>
      <c r="BO9" s="9"/>
      <c r="BP9" s="16">
        <f t="shared" si="47"/>
        <v>3</v>
      </c>
      <c r="BQ9" s="15">
        <f t="shared" si="28"/>
        <v>3</v>
      </c>
      <c r="BR9" s="15"/>
      <c r="BS9" s="15">
        <f t="shared" si="29"/>
        <v>0</v>
      </c>
      <c r="BU9" s="9"/>
      <c r="BV9" s="16">
        <f t="shared" si="48"/>
        <v>3</v>
      </c>
      <c r="BW9" s="15">
        <f t="shared" si="30"/>
        <v>3</v>
      </c>
      <c r="BX9" s="15">
        <v>6</v>
      </c>
      <c r="BY9" s="15">
        <f t="shared" si="31"/>
        <v>6</v>
      </c>
      <c r="BZ9" s="2">
        <v>0</v>
      </c>
      <c r="CA9" s="9"/>
      <c r="CB9" s="16">
        <f t="shared" si="49"/>
        <v>12</v>
      </c>
      <c r="CC9" s="15">
        <f t="shared" si="32"/>
        <v>4</v>
      </c>
      <c r="CD9" s="15"/>
      <c r="CE9" s="15">
        <f t="shared" si="33"/>
        <v>0</v>
      </c>
      <c r="CG9" s="9"/>
      <c r="CH9" s="16">
        <f t="shared" si="50"/>
        <v>3</v>
      </c>
      <c r="CI9" s="15">
        <f t="shared" si="34"/>
        <v>3</v>
      </c>
      <c r="CJ9" s="15"/>
      <c r="CK9" s="15">
        <f t="shared" si="35"/>
        <v>0</v>
      </c>
      <c r="CM9" s="9"/>
      <c r="CN9" s="36"/>
    </row>
    <row r="10" spans="1:92" x14ac:dyDescent="0.2">
      <c r="A10" s="9"/>
      <c r="B10" s="16">
        <f t="shared" ref="B10:B15" si="52">+B9+1</f>
        <v>1</v>
      </c>
      <c r="C10" s="15">
        <f t="shared" si="6"/>
        <v>4</v>
      </c>
      <c r="D10" s="15"/>
      <c r="E10" s="15">
        <f t="shared" si="7"/>
        <v>0</v>
      </c>
      <c r="G10" s="9"/>
      <c r="H10" s="16">
        <f t="shared" si="37"/>
        <v>4</v>
      </c>
      <c r="I10" s="15">
        <f t="shared" si="8"/>
        <v>4</v>
      </c>
      <c r="J10" s="15"/>
      <c r="K10" s="15">
        <f t="shared" si="9"/>
        <v>0</v>
      </c>
      <c r="M10" s="9"/>
      <c r="N10" s="16">
        <f t="shared" si="38"/>
        <v>13</v>
      </c>
      <c r="O10" s="15">
        <f t="shared" si="10"/>
        <v>5</v>
      </c>
      <c r="P10" s="15"/>
      <c r="Q10" s="15">
        <f t="shared" si="11"/>
        <v>0</v>
      </c>
      <c r="R10" s="2"/>
      <c r="S10" s="9"/>
      <c r="T10" s="16">
        <f t="shared" si="39"/>
        <v>4</v>
      </c>
      <c r="U10" s="15">
        <f t="shared" si="12"/>
        <v>4</v>
      </c>
      <c r="V10" s="15">
        <v>5</v>
      </c>
      <c r="W10" s="15">
        <f t="shared" si="13"/>
        <v>5</v>
      </c>
      <c r="X10" s="2">
        <v>0.5</v>
      </c>
      <c r="Y10" s="9"/>
      <c r="Z10" s="16">
        <f t="shared" si="40"/>
        <v>13</v>
      </c>
      <c r="AA10" s="15">
        <f t="shared" si="14"/>
        <v>5</v>
      </c>
      <c r="AB10" s="15"/>
      <c r="AC10" s="15">
        <f t="shared" si="15"/>
        <v>0</v>
      </c>
      <c r="AE10" s="9"/>
      <c r="AF10" s="16">
        <f t="shared" si="41"/>
        <v>4</v>
      </c>
      <c r="AG10" s="15">
        <f t="shared" si="16"/>
        <v>4</v>
      </c>
      <c r="AH10" s="15">
        <v>4</v>
      </c>
      <c r="AI10" s="15">
        <f t="shared" si="17"/>
        <v>4</v>
      </c>
      <c r="AJ10" s="2">
        <v>1</v>
      </c>
      <c r="AK10" s="9"/>
      <c r="AL10" s="16">
        <f t="shared" si="42"/>
        <v>13</v>
      </c>
      <c r="AM10" s="15">
        <f t="shared" si="18"/>
        <v>5</v>
      </c>
      <c r="AN10" s="15"/>
      <c r="AO10" s="15">
        <f t="shared" si="19"/>
        <v>0</v>
      </c>
      <c r="AQ10" s="9"/>
      <c r="AR10" s="16">
        <f t="shared" si="43"/>
        <v>4</v>
      </c>
      <c r="AS10" s="15">
        <f t="shared" si="20"/>
        <v>4</v>
      </c>
      <c r="AT10" s="15"/>
      <c r="AU10" s="15">
        <f t="shared" si="21"/>
        <v>0</v>
      </c>
      <c r="AW10" s="9"/>
      <c r="AX10" s="16">
        <f t="shared" si="44"/>
        <v>13</v>
      </c>
      <c r="AY10" s="15">
        <f t="shared" si="22"/>
        <v>5</v>
      </c>
      <c r="AZ10" s="15"/>
      <c r="BA10" s="15">
        <f t="shared" si="23"/>
        <v>0</v>
      </c>
      <c r="BC10" s="9"/>
      <c r="BD10" s="16">
        <f t="shared" si="45"/>
        <v>4</v>
      </c>
      <c r="BE10" s="15">
        <f t="shared" si="24"/>
        <v>4</v>
      </c>
      <c r="BF10" s="15"/>
      <c r="BG10" s="15">
        <f t="shared" si="25"/>
        <v>0</v>
      </c>
      <c r="BI10" s="9"/>
      <c r="BJ10" s="16">
        <f t="shared" si="46"/>
        <v>13</v>
      </c>
      <c r="BK10" s="15">
        <f t="shared" si="26"/>
        <v>5</v>
      </c>
      <c r="BL10" s="15"/>
      <c r="BM10" s="15">
        <f t="shared" si="27"/>
        <v>0</v>
      </c>
      <c r="BO10" s="9"/>
      <c r="BP10" s="16">
        <f t="shared" si="47"/>
        <v>4</v>
      </c>
      <c r="BQ10" s="15">
        <f t="shared" si="28"/>
        <v>4</v>
      </c>
      <c r="BR10" s="15"/>
      <c r="BS10" s="15">
        <f t="shared" si="29"/>
        <v>0</v>
      </c>
      <c r="BU10" s="9"/>
      <c r="BV10" s="16">
        <f t="shared" si="48"/>
        <v>4</v>
      </c>
      <c r="BW10" s="15">
        <f t="shared" si="30"/>
        <v>4</v>
      </c>
      <c r="BX10" s="15">
        <v>7</v>
      </c>
      <c r="BY10" s="15">
        <f t="shared" si="31"/>
        <v>7</v>
      </c>
      <c r="BZ10" s="2">
        <v>0</v>
      </c>
      <c r="CA10" s="9"/>
      <c r="CB10" s="16">
        <f t="shared" si="49"/>
        <v>13</v>
      </c>
      <c r="CC10" s="15">
        <f t="shared" si="32"/>
        <v>5</v>
      </c>
      <c r="CD10" s="15"/>
      <c r="CE10" s="15">
        <f t="shared" si="33"/>
        <v>0</v>
      </c>
      <c r="CG10" s="9"/>
      <c r="CH10" s="16">
        <f t="shared" si="50"/>
        <v>4</v>
      </c>
      <c r="CI10" s="15">
        <f t="shared" si="34"/>
        <v>4</v>
      </c>
      <c r="CJ10" s="15"/>
      <c r="CK10" s="15">
        <f t="shared" si="35"/>
        <v>0</v>
      </c>
      <c r="CM10" s="9"/>
      <c r="CN10" s="36"/>
    </row>
    <row r="11" spans="1:92" x14ac:dyDescent="0.2">
      <c r="A11" s="9"/>
      <c r="B11" s="16">
        <f t="shared" si="52"/>
        <v>2</v>
      </c>
      <c r="C11" s="15">
        <f t="shared" si="6"/>
        <v>4</v>
      </c>
      <c r="D11" s="15"/>
      <c r="E11" s="15">
        <f t="shared" si="7"/>
        <v>0</v>
      </c>
      <c r="G11" s="9"/>
      <c r="H11" s="16">
        <f t="shared" si="37"/>
        <v>5</v>
      </c>
      <c r="I11" s="15">
        <f t="shared" si="8"/>
        <v>5</v>
      </c>
      <c r="J11" s="15"/>
      <c r="K11" s="15">
        <f t="shared" si="9"/>
        <v>0</v>
      </c>
      <c r="M11" s="9"/>
      <c r="N11" s="16">
        <f t="shared" si="38"/>
        <v>14</v>
      </c>
      <c r="O11" s="15">
        <f t="shared" si="10"/>
        <v>3</v>
      </c>
      <c r="P11" s="15"/>
      <c r="Q11" s="15">
        <f t="shared" si="11"/>
        <v>0</v>
      </c>
      <c r="R11" s="2"/>
      <c r="S11" s="9"/>
      <c r="T11" s="16">
        <f t="shared" si="39"/>
        <v>5</v>
      </c>
      <c r="U11" s="15">
        <f t="shared" si="12"/>
        <v>5</v>
      </c>
      <c r="V11" s="15">
        <v>7</v>
      </c>
      <c r="W11" s="15">
        <f t="shared" si="13"/>
        <v>7</v>
      </c>
      <c r="X11" s="2">
        <v>1</v>
      </c>
      <c r="Y11" s="9"/>
      <c r="Z11" s="16">
        <f t="shared" si="40"/>
        <v>14</v>
      </c>
      <c r="AA11" s="15">
        <f t="shared" si="14"/>
        <v>3</v>
      </c>
      <c r="AB11" s="15"/>
      <c r="AC11" s="15">
        <f t="shared" si="15"/>
        <v>0</v>
      </c>
      <c r="AE11" s="9"/>
      <c r="AF11" s="16">
        <f t="shared" si="41"/>
        <v>5</v>
      </c>
      <c r="AG11" s="15">
        <f t="shared" si="16"/>
        <v>5</v>
      </c>
      <c r="AH11" s="15">
        <v>6</v>
      </c>
      <c r="AI11" s="15">
        <f t="shared" si="17"/>
        <v>6</v>
      </c>
      <c r="AJ11" s="2">
        <v>0.5</v>
      </c>
      <c r="AK11" s="9"/>
      <c r="AL11" s="16">
        <f t="shared" si="42"/>
        <v>14</v>
      </c>
      <c r="AM11" s="15">
        <f t="shared" si="18"/>
        <v>3</v>
      </c>
      <c r="AN11" s="15"/>
      <c r="AO11" s="15">
        <f t="shared" si="19"/>
        <v>0</v>
      </c>
      <c r="AQ11" s="9"/>
      <c r="AR11" s="16">
        <f t="shared" si="43"/>
        <v>5</v>
      </c>
      <c r="AS11" s="15">
        <f t="shared" si="20"/>
        <v>5</v>
      </c>
      <c r="AT11" s="15"/>
      <c r="AU11" s="15">
        <f t="shared" si="21"/>
        <v>0</v>
      </c>
      <c r="AW11" s="9"/>
      <c r="AX11" s="16">
        <f t="shared" si="44"/>
        <v>14</v>
      </c>
      <c r="AY11" s="15">
        <f t="shared" si="22"/>
        <v>3</v>
      </c>
      <c r="AZ11" s="15"/>
      <c r="BA11" s="15">
        <f t="shared" si="23"/>
        <v>0</v>
      </c>
      <c r="BC11" s="9"/>
      <c r="BD11" s="16">
        <f t="shared" si="45"/>
        <v>5</v>
      </c>
      <c r="BE11" s="15">
        <f t="shared" si="24"/>
        <v>5</v>
      </c>
      <c r="BF11" s="15"/>
      <c r="BG11" s="15">
        <f t="shared" si="25"/>
        <v>0</v>
      </c>
      <c r="BI11" s="9"/>
      <c r="BJ11" s="16">
        <f t="shared" si="46"/>
        <v>14</v>
      </c>
      <c r="BK11" s="15">
        <f t="shared" si="26"/>
        <v>3</v>
      </c>
      <c r="BL11" s="15"/>
      <c r="BM11" s="15">
        <f t="shared" si="27"/>
        <v>0</v>
      </c>
      <c r="BO11" s="9"/>
      <c r="BP11" s="16">
        <f t="shared" si="47"/>
        <v>5</v>
      </c>
      <c r="BQ11" s="15">
        <f t="shared" si="28"/>
        <v>5</v>
      </c>
      <c r="BR11" s="15"/>
      <c r="BS11" s="15">
        <f t="shared" si="29"/>
        <v>0</v>
      </c>
      <c r="BU11" s="9"/>
      <c r="BV11" s="16">
        <f t="shared" si="48"/>
        <v>5</v>
      </c>
      <c r="BW11" s="15">
        <f t="shared" si="30"/>
        <v>5</v>
      </c>
      <c r="BX11" s="15">
        <v>6</v>
      </c>
      <c r="BY11" s="15">
        <f t="shared" si="31"/>
        <v>6</v>
      </c>
      <c r="BZ11" s="2">
        <v>0</v>
      </c>
      <c r="CA11" s="9"/>
      <c r="CB11" s="16">
        <f t="shared" si="49"/>
        <v>14</v>
      </c>
      <c r="CC11" s="15">
        <f t="shared" si="32"/>
        <v>3</v>
      </c>
      <c r="CD11" s="15"/>
      <c r="CE11" s="15">
        <f t="shared" si="33"/>
        <v>0</v>
      </c>
      <c r="CG11" s="9"/>
      <c r="CH11" s="16">
        <f t="shared" si="50"/>
        <v>5</v>
      </c>
      <c r="CI11" s="15">
        <f t="shared" si="34"/>
        <v>5</v>
      </c>
      <c r="CJ11" s="15"/>
      <c r="CK11" s="15">
        <f t="shared" si="35"/>
        <v>0</v>
      </c>
      <c r="CM11" s="9"/>
      <c r="CN11" s="36"/>
    </row>
    <row r="12" spans="1:92" x14ac:dyDescent="0.2">
      <c r="A12" s="9"/>
      <c r="B12" s="16">
        <f t="shared" si="52"/>
        <v>3</v>
      </c>
      <c r="C12" s="15">
        <f t="shared" si="6"/>
        <v>3</v>
      </c>
      <c r="D12" s="15"/>
      <c r="E12" s="15">
        <f t="shared" si="7"/>
        <v>0</v>
      </c>
      <c r="G12" s="9"/>
      <c r="H12" s="16">
        <f t="shared" si="37"/>
        <v>6</v>
      </c>
      <c r="I12" s="15">
        <f t="shared" si="8"/>
        <v>3</v>
      </c>
      <c r="J12" s="15"/>
      <c r="K12" s="15">
        <f t="shared" si="9"/>
        <v>0</v>
      </c>
      <c r="M12" s="9"/>
      <c r="N12" s="16">
        <f t="shared" si="38"/>
        <v>15</v>
      </c>
      <c r="O12" s="15">
        <f t="shared" si="10"/>
        <v>4</v>
      </c>
      <c r="P12" s="15"/>
      <c r="Q12" s="15">
        <f t="shared" si="11"/>
        <v>0</v>
      </c>
      <c r="R12" s="2"/>
      <c r="S12" s="9"/>
      <c r="T12" s="16">
        <f t="shared" si="39"/>
        <v>6</v>
      </c>
      <c r="U12" s="15">
        <f t="shared" si="12"/>
        <v>3</v>
      </c>
      <c r="V12" s="15">
        <v>3</v>
      </c>
      <c r="W12" s="15">
        <f t="shared" si="13"/>
        <v>3</v>
      </c>
      <c r="X12" s="2">
        <v>0.5</v>
      </c>
      <c r="Y12" s="9"/>
      <c r="Z12" s="16">
        <f t="shared" si="40"/>
        <v>15</v>
      </c>
      <c r="AA12" s="15">
        <f t="shared" si="14"/>
        <v>4</v>
      </c>
      <c r="AB12" s="15"/>
      <c r="AC12" s="15">
        <f t="shared" si="15"/>
        <v>0</v>
      </c>
      <c r="AE12" s="9"/>
      <c r="AF12" s="16">
        <f t="shared" si="41"/>
        <v>6</v>
      </c>
      <c r="AG12" s="15">
        <f t="shared" si="16"/>
        <v>3</v>
      </c>
      <c r="AH12" s="15">
        <v>7</v>
      </c>
      <c r="AI12" s="15">
        <f t="shared" si="17"/>
        <v>6</v>
      </c>
      <c r="AJ12" s="2">
        <v>0</v>
      </c>
      <c r="AK12" s="9"/>
      <c r="AL12" s="16">
        <f t="shared" si="42"/>
        <v>15</v>
      </c>
      <c r="AM12" s="15">
        <f t="shared" si="18"/>
        <v>4</v>
      </c>
      <c r="AN12" s="15"/>
      <c r="AO12" s="15">
        <f t="shared" si="19"/>
        <v>0</v>
      </c>
      <c r="AQ12" s="9"/>
      <c r="AR12" s="16">
        <f t="shared" si="43"/>
        <v>6</v>
      </c>
      <c r="AS12" s="15">
        <f t="shared" si="20"/>
        <v>3</v>
      </c>
      <c r="AT12" s="15"/>
      <c r="AU12" s="15">
        <f t="shared" si="21"/>
        <v>0</v>
      </c>
      <c r="AW12" s="9"/>
      <c r="AX12" s="16">
        <f t="shared" si="44"/>
        <v>15</v>
      </c>
      <c r="AY12" s="15">
        <f t="shared" si="22"/>
        <v>4</v>
      </c>
      <c r="AZ12" s="15"/>
      <c r="BA12" s="15">
        <f t="shared" si="23"/>
        <v>0</v>
      </c>
      <c r="BC12" s="9"/>
      <c r="BD12" s="16">
        <f t="shared" si="45"/>
        <v>6</v>
      </c>
      <c r="BE12" s="15">
        <f t="shared" si="24"/>
        <v>3</v>
      </c>
      <c r="BF12" s="15"/>
      <c r="BG12" s="15">
        <f t="shared" si="25"/>
        <v>0</v>
      </c>
      <c r="BI12" s="9"/>
      <c r="BJ12" s="16">
        <f t="shared" si="46"/>
        <v>15</v>
      </c>
      <c r="BK12" s="15">
        <f t="shared" si="26"/>
        <v>4</v>
      </c>
      <c r="BL12" s="15"/>
      <c r="BM12" s="15">
        <f t="shared" si="27"/>
        <v>0</v>
      </c>
      <c r="BO12" s="9"/>
      <c r="BP12" s="16">
        <f t="shared" si="47"/>
        <v>6</v>
      </c>
      <c r="BQ12" s="15">
        <f t="shared" si="28"/>
        <v>3</v>
      </c>
      <c r="BR12" s="15"/>
      <c r="BS12" s="15">
        <f t="shared" si="29"/>
        <v>0</v>
      </c>
      <c r="BU12" s="9"/>
      <c r="BV12" s="16">
        <f t="shared" si="48"/>
        <v>6</v>
      </c>
      <c r="BW12" s="15">
        <f t="shared" si="30"/>
        <v>3</v>
      </c>
      <c r="BX12" s="15">
        <v>4</v>
      </c>
      <c r="BY12" s="15">
        <f t="shared" si="31"/>
        <v>4</v>
      </c>
      <c r="BZ12" s="2">
        <v>1</v>
      </c>
      <c r="CA12" s="9"/>
      <c r="CB12" s="16">
        <f t="shared" si="49"/>
        <v>15</v>
      </c>
      <c r="CC12" s="15">
        <f t="shared" si="32"/>
        <v>4</v>
      </c>
      <c r="CD12" s="15"/>
      <c r="CE12" s="15">
        <f t="shared" si="33"/>
        <v>0</v>
      </c>
      <c r="CG12" s="9"/>
      <c r="CH12" s="16">
        <f t="shared" si="50"/>
        <v>6</v>
      </c>
      <c r="CI12" s="15">
        <f t="shared" si="34"/>
        <v>3</v>
      </c>
      <c r="CJ12" s="15"/>
      <c r="CK12" s="15">
        <f t="shared" si="35"/>
        <v>0</v>
      </c>
      <c r="CM12" s="9"/>
      <c r="CN12" s="36"/>
    </row>
    <row r="13" spans="1:92" x14ac:dyDescent="0.2">
      <c r="A13" s="9"/>
      <c r="B13" s="16">
        <f t="shared" si="52"/>
        <v>4</v>
      </c>
      <c r="C13" s="15">
        <f t="shared" si="6"/>
        <v>4</v>
      </c>
      <c r="D13" s="15"/>
      <c r="E13" s="15">
        <f t="shared" si="7"/>
        <v>0</v>
      </c>
      <c r="G13" s="9"/>
      <c r="H13" s="16">
        <f t="shared" si="37"/>
        <v>7</v>
      </c>
      <c r="I13" s="15">
        <f t="shared" si="8"/>
        <v>4</v>
      </c>
      <c r="J13" s="15"/>
      <c r="K13" s="15">
        <f t="shared" si="9"/>
        <v>0</v>
      </c>
      <c r="M13" s="9"/>
      <c r="N13" s="16">
        <f t="shared" si="38"/>
        <v>16</v>
      </c>
      <c r="O13" s="15">
        <f t="shared" si="10"/>
        <v>4</v>
      </c>
      <c r="P13" s="15"/>
      <c r="Q13" s="15">
        <f t="shared" si="11"/>
        <v>0</v>
      </c>
      <c r="R13" s="2"/>
      <c r="S13" s="9"/>
      <c r="T13" s="16">
        <f t="shared" si="39"/>
        <v>7</v>
      </c>
      <c r="U13" s="15">
        <f t="shared" si="12"/>
        <v>4</v>
      </c>
      <c r="V13" s="15">
        <v>7</v>
      </c>
      <c r="W13" s="15">
        <f t="shared" si="13"/>
        <v>7</v>
      </c>
      <c r="X13" s="2">
        <v>0</v>
      </c>
      <c r="Y13" s="9"/>
      <c r="Z13" s="16">
        <f t="shared" si="40"/>
        <v>16</v>
      </c>
      <c r="AA13" s="15">
        <f t="shared" si="14"/>
        <v>4</v>
      </c>
      <c r="AB13" s="15"/>
      <c r="AC13" s="15">
        <f t="shared" si="15"/>
        <v>0</v>
      </c>
      <c r="AE13" s="9"/>
      <c r="AF13" s="16">
        <f t="shared" si="41"/>
        <v>7</v>
      </c>
      <c r="AG13" s="15">
        <f t="shared" si="16"/>
        <v>4</v>
      </c>
      <c r="AH13" s="15">
        <v>3</v>
      </c>
      <c r="AI13" s="15">
        <f t="shared" si="17"/>
        <v>3</v>
      </c>
      <c r="AJ13" s="2">
        <v>1</v>
      </c>
      <c r="AK13" s="9"/>
      <c r="AL13" s="16">
        <f t="shared" si="42"/>
        <v>16</v>
      </c>
      <c r="AM13" s="15">
        <f t="shared" si="18"/>
        <v>4</v>
      </c>
      <c r="AN13" s="15"/>
      <c r="AO13" s="15">
        <f t="shared" si="19"/>
        <v>0</v>
      </c>
      <c r="AQ13" s="9"/>
      <c r="AR13" s="16">
        <f t="shared" si="43"/>
        <v>7</v>
      </c>
      <c r="AS13" s="15">
        <f t="shared" si="20"/>
        <v>4</v>
      </c>
      <c r="AT13" s="15"/>
      <c r="AU13" s="15">
        <f t="shared" si="21"/>
        <v>0</v>
      </c>
      <c r="AW13" s="9"/>
      <c r="AX13" s="16">
        <f t="shared" si="44"/>
        <v>16</v>
      </c>
      <c r="AY13" s="15">
        <f t="shared" si="22"/>
        <v>4</v>
      </c>
      <c r="AZ13" s="15"/>
      <c r="BA13" s="15">
        <f t="shared" si="23"/>
        <v>0</v>
      </c>
      <c r="BC13" s="9"/>
      <c r="BD13" s="16">
        <f t="shared" si="45"/>
        <v>7</v>
      </c>
      <c r="BE13" s="15">
        <f t="shared" si="24"/>
        <v>4</v>
      </c>
      <c r="BF13" s="15"/>
      <c r="BG13" s="15">
        <f t="shared" si="25"/>
        <v>0</v>
      </c>
      <c r="BI13" s="9"/>
      <c r="BJ13" s="16">
        <f t="shared" si="46"/>
        <v>16</v>
      </c>
      <c r="BK13" s="15">
        <f t="shared" si="26"/>
        <v>4</v>
      </c>
      <c r="BL13" s="15"/>
      <c r="BM13" s="15">
        <f t="shared" si="27"/>
        <v>0</v>
      </c>
      <c r="BO13" s="9"/>
      <c r="BP13" s="16">
        <f t="shared" si="47"/>
        <v>7</v>
      </c>
      <c r="BQ13" s="15">
        <f t="shared" si="28"/>
        <v>4</v>
      </c>
      <c r="BR13" s="15"/>
      <c r="BS13" s="15">
        <f t="shared" si="29"/>
        <v>0</v>
      </c>
      <c r="BU13" s="9"/>
      <c r="BV13" s="16">
        <f t="shared" si="48"/>
        <v>7</v>
      </c>
      <c r="BW13" s="15">
        <f t="shared" si="30"/>
        <v>4</v>
      </c>
      <c r="BX13" s="15">
        <v>4</v>
      </c>
      <c r="BY13" s="15">
        <f t="shared" si="31"/>
        <v>4</v>
      </c>
      <c r="BZ13" s="2">
        <v>1</v>
      </c>
      <c r="CA13" s="9"/>
      <c r="CB13" s="16">
        <f t="shared" si="49"/>
        <v>16</v>
      </c>
      <c r="CC13" s="15">
        <f t="shared" si="32"/>
        <v>4</v>
      </c>
      <c r="CD13" s="15"/>
      <c r="CE13" s="15">
        <f t="shared" si="33"/>
        <v>0</v>
      </c>
      <c r="CG13" s="9"/>
      <c r="CH13" s="16">
        <f t="shared" si="50"/>
        <v>7</v>
      </c>
      <c r="CI13" s="15">
        <f t="shared" si="34"/>
        <v>4</v>
      </c>
      <c r="CJ13" s="15"/>
      <c r="CK13" s="15">
        <f t="shared" si="35"/>
        <v>0</v>
      </c>
      <c r="CM13" s="9"/>
      <c r="CN13" s="36"/>
    </row>
    <row r="14" spans="1:92" x14ac:dyDescent="0.2">
      <c r="A14" s="9"/>
      <c r="B14" s="16">
        <f t="shared" si="52"/>
        <v>5</v>
      </c>
      <c r="C14" s="15">
        <f t="shared" si="6"/>
        <v>5</v>
      </c>
      <c r="D14" s="15"/>
      <c r="E14" s="15">
        <f t="shared" si="7"/>
        <v>0</v>
      </c>
      <c r="G14" s="9"/>
      <c r="H14" s="16">
        <f t="shared" si="37"/>
        <v>8</v>
      </c>
      <c r="I14" s="15">
        <f t="shared" si="8"/>
        <v>4</v>
      </c>
      <c r="J14" s="15"/>
      <c r="K14" s="15">
        <f t="shared" si="9"/>
        <v>0</v>
      </c>
      <c r="M14" s="9"/>
      <c r="N14" s="16">
        <f t="shared" si="38"/>
        <v>17</v>
      </c>
      <c r="O14" s="15">
        <f t="shared" si="10"/>
        <v>3</v>
      </c>
      <c r="P14" s="15"/>
      <c r="Q14" s="15">
        <f t="shared" si="11"/>
        <v>0</v>
      </c>
      <c r="R14" s="2"/>
      <c r="S14" s="9"/>
      <c r="T14" s="16">
        <f t="shared" si="39"/>
        <v>8</v>
      </c>
      <c r="U14" s="15">
        <f t="shared" si="12"/>
        <v>4</v>
      </c>
      <c r="V14" s="15">
        <v>7</v>
      </c>
      <c r="W14" s="15">
        <f t="shared" si="13"/>
        <v>7</v>
      </c>
      <c r="X14" s="2">
        <v>0.5</v>
      </c>
      <c r="Y14" s="9"/>
      <c r="Z14" s="16">
        <f t="shared" si="40"/>
        <v>17</v>
      </c>
      <c r="AA14" s="15">
        <f t="shared" si="14"/>
        <v>3</v>
      </c>
      <c r="AB14" s="15"/>
      <c r="AC14" s="15">
        <f t="shared" si="15"/>
        <v>0</v>
      </c>
      <c r="AE14" s="9"/>
      <c r="AF14" s="16">
        <f t="shared" si="41"/>
        <v>8</v>
      </c>
      <c r="AG14" s="15">
        <f t="shared" si="16"/>
        <v>4</v>
      </c>
      <c r="AH14" s="15">
        <v>6</v>
      </c>
      <c r="AI14" s="15">
        <f t="shared" si="17"/>
        <v>6</v>
      </c>
      <c r="AJ14" s="2">
        <v>0</v>
      </c>
      <c r="AK14" s="9"/>
      <c r="AL14" s="16">
        <f t="shared" si="42"/>
        <v>17</v>
      </c>
      <c r="AM14" s="15">
        <f t="shared" si="18"/>
        <v>3</v>
      </c>
      <c r="AN14" s="15"/>
      <c r="AO14" s="15">
        <f t="shared" si="19"/>
        <v>0</v>
      </c>
      <c r="AQ14" s="9"/>
      <c r="AR14" s="16">
        <f t="shared" si="43"/>
        <v>8</v>
      </c>
      <c r="AS14" s="15">
        <f t="shared" si="20"/>
        <v>4</v>
      </c>
      <c r="AT14" s="15"/>
      <c r="AU14" s="15">
        <f t="shared" si="21"/>
        <v>0</v>
      </c>
      <c r="AW14" s="9"/>
      <c r="AX14" s="16">
        <f t="shared" si="44"/>
        <v>17</v>
      </c>
      <c r="AY14" s="15">
        <f t="shared" si="22"/>
        <v>3</v>
      </c>
      <c r="AZ14" s="15"/>
      <c r="BA14" s="15">
        <f t="shared" si="23"/>
        <v>0</v>
      </c>
      <c r="BC14" s="9"/>
      <c r="BD14" s="16">
        <f t="shared" si="45"/>
        <v>8</v>
      </c>
      <c r="BE14" s="15">
        <f t="shared" si="24"/>
        <v>4</v>
      </c>
      <c r="BF14" s="15"/>
      <c r="BG14" s="15">
        <f t="shared" si="25"/>
        <v>0</v>
      </c>
      <c r="BI14" s="9"/>
      <c r="BJ14" s="16">
        <f t="shared" si="46"/>
        <v>17</v>
      </c>
      <c r="BK14" s="15">
        <f t="shared" si="26"/>
        <v>3</v>
      </c>
      <c r="BL14" s="15"/>
      <c r="BM14" s="15">
        <f t="shared" si="27"/>
        <v>0</v>
      </c>
      <c r="BO14" s="9"/>
      <c r="BP14" s="16">
        <f t="shared" si="47"/>
        <v>8</v>
      </c>
      <c r="BQ14" s="15">
        <f t="shared" si="28"/>
        <v>4</v>
      </c>
      <c r="BR14" s="15"/>
      <c r="BS14" s="15">
        <f t="shared" si="29"/>
        <v>0</v>
      </c>
      <c r="BU14" s="9"/>
      <c r="BV14" s="16">
        <f t="shared" si="48"/>
        <v>8</v>
      </c>
      <c r="BW14" s="15">
        <f t="shared" si="30"/>
        <v>4</v>
      </c>
      <c r="BX14" s="15">
        <v>9</v>
      </c>
      <c r="BY14" s="15">
        <f t="shared" si="31"/>
        <v>7</v>
      </c>
      <c r="BZ14" s="2">
        <v>0</v>
      </c>
      <c r="CA14" s="9"/>
      <c r="CB14" s="16">
        <f t="shared" si="49"/>
        <v>17</v>
      </c>
      <c r="CC14" s="15">
        <f t="shared" si="32"/>
        <v>3</v>
      </c>
      <c r="CD14" s="15"/>
      <c r="CE14" s="15">
        <f t="shared" si="33"/>
        <v>0</v>
      </c>
      <c r="CG14" s="9"/>
      <c r="CH14" s="16">
        <f t="shared" si="50"/>
        <v>8</v>
      </c>
      <c r="CI14" s="15">
        <f t="shared" si="34"/>
        <v>4</v>
      </c>
      <c r="CJ14" s="15"/>
      <c r="CK14" s="15">
        <f t="shared" si="35"/>
        <v>0</v>
      </c>
      <c r="CM14" s="9"/>
      <c r="CN14" s="36"/>
    </row>
    <row r="15" spans="1:92" x14ac:dyDescent="0.2">
      <c r="A15" s="9"/>
      <c r="B15" s="16">
        <f t="shared" si="52"/>
        <v>6</v>
      </c>
      <c r="C15" s="15">
        <f t="shared" si="6"/>
        <v>3</v>
      </c>
      <c r="D15" s="15"/>
      <c r="E15" s="15">
        <f t="shared" si="7"/>
        <v>0</v>
      </c>
      <c r="G15" s="9"/>
      <c r="H15" s="16">
        <f t="shared" si="37"/>
        <v>9</v>
      </c>
      <c r="I15" s="15">
        <f t="shared" si="8"/>
        <v>5</v>
      </c>
      <c r="J15" s="15"/>
      <c r="K15" s="15">
        <f t="shared" si="9"/>
        <v>0</v>
      </c>
      <c r="M15" s="9"/>
      <c r="N15" s="16">
        <f t="shared" si="38"/>
        <v>18</v>
      </c>
      <c r="O15" s="15">
        <f t="shared" si="10"/>
        <v>5</v>
      </c>
      <c r="P15" s="15"/>
      <c r="Q15" s="15">
        <f t="shared" si="11"/>
        <v>0</v>
      </c>
      <c r="R15" s="2"/>
      <c r="S15" s="9"/>
      <c r="T15" s="16">
        <f t="shared" si="39"/>
        <v>9</v>
      </c>
      <c r="U15" s="15">
        <f t="shared" si="12"/>
        <v>5</v>
      </c>
      <c r="V15" s="15">
        <v>5</v>
      </c>
      <c r="W15" s="15">
        <f t="shared" si="13"/>
        <v>5</v>
      </c>
      <c r="X15" s="2">
        <v>0.5</v>
      </c>
      <c r="Y15" s="9"/>
      <c r="Z15" s="16">
        <f t="shared" si="40"/>
        <v>18</v>
      </c>
      <c r="AA15" s="15">
        <f t="shared" si="14"/>
        <v>5</v>
      </c>
      <c r="AB15" s="15"/>
      <c r="AC15" s="15">
        <f t="shared" si="15"/>
        <v>0</v>
      </c>
      <c r="AE15" s="9"/>
      <c r="AF15" s="16">
        <f t="shared" si="41"/>
        <v>9</v>
      </c>
      <c r="AG15" s="15">
        <f t="shared" si="16"/>
        <v>5</v>
      </c>
      <c r="AH15" s="15">
        <v>5</v>
      </c>
      <c r="AI15" s="15">
        <f t="shared" si="17"/>
        <v>5</v>
      </c>
      <c r="AJ15" s="2">
        <v>1</v>
      </c>
      <c r="AK15" s="9"/>
      <c r="AL15" s="16">
        <f t="shared" si="42"/>
        <v>18</v>
      </c>
      <c r="AM15" s="15">
        <f t="shared" si="18"/>
        <v>5</v>
      </c>
      <c r="AN15" s="15"/>
      <c r="AO15" s="15">
        <f t="shared" si="19"/>
        <v>0</v>
      </c>
      <c r="AQ15" s="9"/>
      <c r="AR15" s="16">
        <f t="shared" si="43"/>
        <v>9</v>
      </c>
      <c r="AS15" s="15">
        <f t="shared" si="20"/>
        <v>5</v>
      </c>
      <c r="AT15" s="15"/>
      <c r="AU15" s="15">
        <f t="shared" si="21"/>
        <v>0</v>
      </c>
      <c r="AW15" s="9"/>
      <c r="AX15" s="16">
        <f t="shared" si="44"/>
        <v>18</v>
      </c>
      <c r="AY15" s="15">
        <f t="shared" si="22"/>
        <v>5</v>
      </c>
      <c r="AZ15" s="15"/>
      <c r="BA15" s="15">
        <f t="shared" si="23"/>
        <v>0</v>
      </c>
      <c r="BC15" s="9"/>
      <c r="BD15" s="16">
        <f t="shared" si="45"/>
        <v>9</v>
      </c>
      <c r="BE15" s="15">
        <f t="shared" si="24"/>
        <v>5</v>
      </c>
      <c r="BF15" s="15"/>
      <c r="BG15" s="15">
        <f t="shared" si="25"/>
        <v>0</v>
      </c>
      <c r="BI15" s="9"/>
      <c r="BJ15" s="16">
        <f t="shared" si="46"/>
        <v>18</v>
      </c>
      <c r="BK15" s="15">
        <f t="shared" si="26"/>
        <v>5</v>
      </c>
      <c r="BL15" s="15"/>
      <c r="BM15" s="15">
        <f t="shared" si="27"/>
        <v>0</v>
      </c>
      <c r="BO15" s="9"/>
      <c r="BP15" s="16">
        <f t="shared" si="47"/>
        <v>9</v>
      </c>
      <c r="BQ15" s="15">
        <f t="shared" si="28"/>
        <v>5</v>
      </c>
      <c r="BR15" s="15"/>
      <c r="BS15" s="15">
        <f t="shared" si="29"/>
        <v>0</v>
      </c>
      <c r="BU15" s="9"/>
      <c r="BV15" s="16">
        <f t="shared" si="48"/>
        <v>9</v>
      </c>
      <c r="BW15" s="15">
        <f t="shared" si="30"/>
        <v>5</v>
      </c>
      <c r="BX15" s="15">
        <v>7</v>
      </c>
      <c r="BY15" s="15">
        <f t="shared" si="31"/>
        <v>7</v>
      </c>
      <c r="BZ15" s="2">
        <v>0</v>
      </c>
      <c r="CA15" s="9"/>
      <c r="CB15" s="16">
        <f t="shared" si="49"/>
        <v>18</v>
      </c>
      <c r="CC15" s="15">
        <f t="shared" si="32"/>
        <v>5</v>
      </c>
      <c r="CD15" s="15"/>
      <c r="CE15" s="15">
        <f t="shared" si="33"/>
        <v>0</v>
      </c>
      <c r="CG15" s="9"/>
      <c r="CH15" s="16">
        <f t="shared" si="50"/>
        <v>9</v>
      </c>
      <c r="CI15" s="15">
        <f t="shared" si="34"/>
        <v>5</v>
      </c>
      <c r="CJ15" s="15"/>
      <c r="CK15" s="15">
        <f t="shared" si="35"/>
        <v>0</v>
      </c>
      <c r="CM15" s="9"/>
      <c r="CN15" s="36"/>
    </row>
    <row r="16" spans="1:92" x14ac:dyDescent="0.2">
      <c r="A16" s="9"/>
      <c r="B16" s="10" t="s">
        <v>37</v>
      </c>
      <c r="C16" s="15" t="e">
        <f>SUM(C7:C15)</f>
        <v>#N/A</v>
      </c>
      <c r="D16" s="15">
        <f>SUM(D7:D15)</f>
        <v>0</v>
      </c>
      <c r="E16" s="15" t="e">
        <f>SUM(E7:E15)</f>
        <v>#N/A</v>
      </c>
      <c r="F16" s="15">
        <f>SUM(F7:F15)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47</v>
      </c>
      <c r="W16" s="15">
        <f>SUM(W7:W15)</f>
        <v>47</v>
      </c>
      <c r="X16" s="2">
        <f>SUM(X7:X15)</f>
        <v>5.5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45</v>
      </c>
      <c r="AI16" s="15">
        <f>SUM(AI7:AI15)</f>
        <v>44</v>
      </c>
      <c r="AJ16" s="2">
        <f>SUM(AJ7:AJ15)</f>
        <v>5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52</v>
      </c>
      <c r="BY16" s="15">
        <f>SUM(BY7:BY15)</f>
        <v>50</v>
      </c>
      <c r="BZ16" s="2">
        <f>SUM(BZ7:BZ15)</f>
        <v>3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X18" s="2">
        <v>1</v>
      </c>
      <c r="Y18" s="9"/>
      <c r="AC18" t="s">
        <v>110</v>
      </c>
      <c r="AE18" s="9"/>
      <c r="AI18" t="s">
        <v>110</v>
      </c>
      <c r="AJ18" s="2">
        <v>1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BZ18" s="2">
        <v>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6.5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6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3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11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8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14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W</v>
      </c>
      <c r="AD24" s="19">
        <f>IF(AB16&lt;&gt;0,IF(AD16&gt;4.5,"W",IF(AD16=4.5,"T",IF(AD16&lt;4.5,"L"))),0)</f>
        <v>0</v>
      </c>
      <c r="AJ24" s="19" t="str">
        <f>IF(AH16&lt;&gt;0,IF(AJ16&gt;4.5,"W",IF(AJ16=4.5,"T",IF(AJ16&lt;4.5,"L"))),0)</f>
        <v>W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53">C29</f>
        <v>0</v>
      </c>
      <c r="E29">
        <f>IF(D16&gt;0,1,0)</f>
        <v>0</v>
      </c>
      <c r="F29" s="2">
        <f t="shared" ref="F29:F43" si="54">E29</f>
        <v>0</v>
      </c>
      <c r="G29" s="20"/>
      <c r="I29" s="30">
        <v>1</v>
      </c>
      <c r="J29" s="2">
        <f>IFERROR(AVERAGE(J7,V7,AH7,AT7,BF7,BR7,BX7,CJ7),0)</f>
        <v>4.666666666666667</v>
      </c>
      <c r="K29">
        <f>IFERROR(MIN(J7,V7,AH7,AT7,BF7,BR7,BX7,CJ7),0)</f>
        <v>3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53"/>
        <v>0</v>
      </c>
      <c r="E30">
        <f>IF(J16&gt;0,1,0)</f>
        <v>0</v>
      </c>
      <c r="F30" s="2">
        <f t="shared" si="54"/>
        <v>0</v>
      </c>
      <c r="G30" s="20"/>
      <c r="I30" s="30">
        <v>2</v>
      </c>
      <c r="J30" s="2">
        <f t="shared" ref="J30:J37" si="55">IFERROR(AVERAGE(J8,V8,AH8,AT8,BF8,BR8,BX8,CJ8),0)</f>
        <v>5</v>
      </c>
      <c r="K30">
        <f t="shared" ref="K30:K37" si="56">IFERROR(MIN(J8,V8,AH8,AT8,BF8,BR8,BX8,CJ8),0)</f>
        <v>4</v>
      </c>
      <c r="L30" s="2">
        <f t="shared" ref="L30:L37" si="57">IFERROR(MAX(J8,V8,AH8,AT8,BF8,BR8,BX8,CJ8),0)</f>
        <v>6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53"/>
        <v>0</v>
      </c>
      <c r="E31">
        <f>IF(P16&gt;0,1,0)</f>
        <v>0</v>
      </c>
      <c r="F31" s="2">
        <f t="shared" si="54"/>
        <v>0</v>
      </c>
      <c r="G31" s="20"/>
      <c r="I31" s="30">
        <v>3</v>
      </c>
      <c r="J31" s="2">
        <f t="shared" si="55"/>
        <v>4.333333333333333</v>
      </c>
      <c r="K31">
        <f t="shared" si="56"/>
        <v>3</v>
      </c>
      <c r="L31" s="2">
        <f t="shared" si="57"/>
        <v>6</v>
      </c>
      <c r="M31" s="20"/>
    </row>
    <row r="32" spans="1:91" x14ac:dyDescent="0.2">
      <c r="A32" s="20"/>
      <c r="B32" t="s">
        <v>42</v>
      </c>
      <c r="C32" s="2">
        <f>X20</f>
        <v>6.5</v>
      </c>
      <c r="D32" s="2">
        <f t="shared" si="53"/>
        <v>6.5</v>
      </c>
      <c r="E32">
        <f>IF(V16&gt;0,1,0)</f>
        <v>1</v>
      </c>
      <c r="F32" s="2">
        <f t="shared" si="54"/>
        <v>1</v>
      </c>
      <c r="G32" s="20"/>
      <c r="I32" s="30">
        <v>4</v>
      </c>
      <c r="J32" s="2">
        <f t="shared" si="55"/>
        <v>5.333333333333333</v>
      </c>
      <c r="K32">
        <f t="shared" si="56"/>
        <v>4</v>
      </c>
      <c r="L32" s="2">
        <f t="shared" si="57"/>
        <v>7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53"/>
        <v>0</v>
      </c>
      <c r="E33">
        <f>IF(AB16&gt;0,1,0)</f>
        <v>0</v>
      </c>
      <c r="F33" s="2">
        <f t="shared" si="54"/>
        <v>0</v>
      </c>
      <c r="G33" s="20"/>
      <c r="I33" s="30">
        <v>5</v>
      </c>
      <c r="J33" s="2">
        <f t="shared" si="55"/>
        <v>6.333333333333333</v>
      </c>
      <c r="K33">
        <f t="shared" si="56"/>
        <v>6</v>
      </c>
      <c r="L33" s="2">
        <f t="shared" si="57"/>
        <v>7</v>
      </c>
      <c r="M33" s="20"/>
    </row>
    <row r="34" spans="1:18" x14ac:dyDescent="0.2">
      <c r="A34" s="20"/>
      <c r="B34" t="s">
        <v>44</v>
      </c>
      <c r="C34" s="2">
        <f>AJ20</f>
        <v>6</v>
      </c>
      <c r="D34" s="2">
        <f t="shared" si="53"/>
        <v>6</v>
      </c>
      <c r="E34">
        <f>IF(AH16&gt;0,1,0)</f>
        <v>1</v>
      </c>
      <c r="F34" s="2">
        <f t="shared" si="54"/>
        <v>1</v>
      </c>
      <c r="G34" s="20"/>
      <c r="I34" s="30">
        <v>6</v>
      </c>
      <c r="J34" s="2">
        <f t="shared" si="55"/>
        <v>4.666666666666667</v>
      </c>
      <c r="K34">
        <f t="shared" si="56"/>
        <v>3</v>
      </c>
      <c r="L34" s="2">
        <f t="shared" si="57"/>
        <v>7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53"/>
        <v>0</v>
      </c>
      <c r="E35">
        <f>IF(AN16&gt;0,1,0)</f>
        <v>0</v>
      </c>
      <c r="F35" s="2">
        <f t="shared" si="54"/>
        <v>0</v>
      </c>
      <c r="G35" s="20"/>
      <c r="I35" s="30">
        <v>7</v>
      </c>
      <c r="J35" s="2">
        <f t="shared" si="55"/>
        <v>4.666666666666667</v>
      </c>
      <c r="K35">
        <f t="shared" si="56"/>
        <v>3</v>
      </c>
      <c r="L35" s="2">
        <f t="shared" si="57"/>
        <v>7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53"/>
        <v>0</v>
      </c>
      <c r="E36">
        <f>IF(AT16&gt;0,1,0)</f>
        <v>0</v>
      </c>
      <c r="F36" s="2">
        <f t="shared" si="54"/>
        <v>0</v>
      </c>
      <c r="G36" s="20"/>
      <c r="I36" s="30">
        <v>8</v>
      </c>
      <c r="J36" s="2">
        <f t="shared" si="55"/>
        <v>7.333333333333333</v>
      </c>
      <c r="K36">
        <f t="shared" si="56"/>
        <v>6</v>
      </c>
      <c r="L36" s="2">
        <f t="shared" si="57"/>
        <v>9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53"/>
        <v>0</v>
      </c>
      <c r="E37">
        <f>IF(AZ16&gt;0,1,0)</f>
        <v>0</v>
      </c>
      <c r="F37" s="2">
        <f t="shared" si="54"/>
        <v>0</v>
      </c>
      <c r="G37" s="20"/>
      <c r="I37" s="30">
        <v>9</v>
      </c>
      <c r="J37" s="2">
        <f t="shared" si="55"/>
        <v>5.666666666666667</v>
      </c>
      <c r="K37">
        <f t="shared" si="56"/>
        <v>5</v>
      </c>
      <c r="L37" s="2">
        <f t="shared" si="57"/>
        <v>7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53"/>
        <v>0</v>
      </c>
      <c r="E38">
        <f>IF(BF16&gt;0,1,0)</f>
        <v>0</v>
      </c>
      <c r="F38" s="2">
        <f t="shared" si="54"/>
        <v>0</v>
      </c>
      <c r="G38" s="20"/>
      <c r="I38" s="33" t="s">
        <v>115</v>
      </c>
      <c r="J38" s="34">
        <f>SUM(J29:J37)</f>
        <v>48</v>
      </c>
      <c r="K38" s="34">
        <f t="shared" ref="K38:L38" si="58">SUM(K29:K37)</f>
        <v>37</v>
      </c>
      <c r="L38" s="34">
        <f t="shared" si="58"/>
        <v>62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53"/>
        <v>0</v>
      </c>
      <c r="E39">
        <f>IF(BL16&gt;0,1,0)</f>
        <v>0</v>
      </c>
      <c r="F39" s="2">
        <f t="shared" si="54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53"/>
        <v>0</v>
      </c>
      <c r="E40">
        <f>IF(BR16&gt;0,1,0)</f>
        <v>0</v>
      </c>
      <c r="F40" s="2">
        <f t="shared" si="54"/>
        <v>0</v>
      </c>
      <c r="G40" s="20"/>
      <c r="I40" s="30">
        <v>10</v>
      </c>
      <c r="J40" s="2">
        <f>IFERROR(AVERAGE(D7,P7,AB7,AN7,AZ7,BL7,CD7),0)</f>
        <v>0</v>
      </c>
      <c r="K40">
        <f>IFERROR(MIN(D7,P7,AB7,AN7,AZ7,BL7,CD7),0)</f>
        <v>0</v>
      </c>
      <c r="L40" s="2">
        <f>IFERROR(MAX(D7,P7,AB7,AN7,AZ7,BL7,CD7),0)</f>
        <v>0</v>
      </c>
      <c r="M40" s="20"/>
    </row>
    <row r="41" spans="1:18" x14ac:dyDescent="0.2">
      <c r="A41" s="20"/>
      <c r="B41" t="s">
        <v>51</v>
      </c>
      <c r="C41" s="2">
        <f>BZ20</f>
        <v>3</v>
      </c>
      <c r="D41" s="2">
        <f t="shared" si="53"/>
        <v>3</v>
      </c>
      <c r="E41">
        <f>IF(BX16&gt;0,1,0)</f>
        <v>1</v>
      </c>
      <c r="F41" s="2">
        <f t="shared" si="54"/>
        <v>1</v>
      </c>
      <c r="G41" s="20"/>
      <c r="I41" s="30">
        <v>11</v>
      </c>
      <c r="J41" s="2">
        <f t="shared" ref="J41:J48" si="59">IFERROR(AVERAGE(D8,P8,AB8,AN8,AZ8,BL8,CD8),0)</f>
        <v>0</v>
      </c>
      <c r="K41">
        <f t="shared" ref="K41:K48" si="60">IFERROR(MIN(D8,P8,AB8,AN8,AZ8,BL8,CD8),0)</f>
        <v>0</v>
      </c>
      <c r="L41" s="2">
        <f t="shared" ref="L41:L48" si="61">IFERROR(MAX(D8,P8,AB8,AN8,AZ8,BL8,CD8),0)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53"/>
        <v>0</v>
      </c>
      <c r="E42">
        <f>IF(CD16&gt;0,1,0)</f>
        <v>0</v>
      </c>
      <c r="F42" s="2">
        <f t="shared" si="54"/>
        <v>0</v>
      </c>
      <c r="G42" s="20"/>
      <c r="I42" s="30">
        <v>12</v>
      </c>
      <c r="J42" s="2">
        <f t="shared" si="59"/>
        <v>0</v>
      </c>
      <c r="K42">
        <f t="shared" si="60"/>
        <v>0</v>
      </c>
      <c r="L42" s="2">
        <f t="shared" si="61"/>
        <v>0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53"/>
        <v>0</v>
      </c>
      <c r="E43" s="26">
        <f>IF(CJ16&gt;0,1,0)</f>
        <v>0</v>
      </c>
      <c r="F43" s="25">
        <f t="shared" si="54"/>
        <v>0</v>
      </c>
      <c r="G43" s="20"/>
      <c r="I43" s="30">
        <v>13</v>
      </c>
      <c r="J43" s="2">
        <f t="shared" si="59"/>
        <v>0</v>
      </c>
      <c r="K43">
        <f t="shared" si="60"/>
        <v>0</v>
      </c>
      <c r="L43" s="2">
        <f t="shared" si="61"/>
        <v>0</v>
      </c>
      <c r="M43" s="20"/>
    </row>
    <row r="44" spans="1:18" x14ac:dyDescent="0.2">
      <c r="A44" s="20"/>
      <c r="B44" t="s">
        <v>37</v>
      </c>
      <c r="C44" s="2">
        <f>SUM(C29:C43)</f>
        <v>15.5</v>
      </c>
      <c r="D44" s="2">
        <f>SUM(D29:D43)</f>
        <v>15.5</v>
      </c>
      <c r="E44">
        <f>SUM(E29:E43)</f>
        <v>3</v>
      </c>
      <c r="F44" s="2">
        <f>SUM(F29:F43)</f>
        <v>3</v>
      </c>
      <c r="G44" s="20"/>
      <c r="I44" s="30">
        <v>14</v>
      </c>
      <c r="J44" s="2">
        <f t="shared" si="59"/>
        <v>0</v>
      </c>
      <c r="K44">
        <f t="shared" si="60"/>
        <v>0</v>
      </c>
      <c r="L44" s="2">
        <f t="shared" si="61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9"/>
        <v>0</v>
      </c>
      <c r="K45">
        <f t="shared" si="60"/>
        <v>0</v>
      </c>
      <c r="L45" s="2">
        <f t="shared" si="61"/>
        <v>0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9"/>
        <v>0</v>
      </c>
      <c r="K46">
        <f t="shared" si="60"/>
        <v>0</v>
      </c>
      <c r="L46" s="2">
        <f t="shared" si="61"/>
        <v>0</v>
      </c>
      <c r="M46" s="20"/>
      <c r="R46" s="2"/>
    </row>
    <row r="47" spans="1:18" x14ac:dyDescent="0.2">
      <c r="A47" s="20"/>
      <c r="B47" t="s">
        <v>116</v>
      </c>
      <c r="C47">
        <f t="shared" ref="C47:C52" si="62">I57+I68+I79+I90+I101+I112+I123+I134+I145+I156+I167+I178+I189+I200+I211</f>
        <v>0</v>
      </c>
      <c r="G47" s="20"/>
      <c r="I47" s="30">
        <v>17</v>
      </c>
      <c r="J47" s="2">
        <f t="shared" si="59"/>
        <v>0</v>
      </c>
      <c r="K47">
        <f t="shared" si="60"/>
        <v>0</v>
      </c>
      <c r="L47" s="2">
        <f t="shared" si="61"/>
        <v>0</v>
      </c>
      <c r="M47" s="20"/>
      <c r="R47" s="2"/>
    </row>
    <row r="48" spans="1:18" x14ac:dyDescent="0.2">
      <c r="A48" s="20"/>
      <c r="B48" t="s">
        <v>16</v>
      </c>
      <c r="C48">
        <f t="shared" si="62"/>
        <v>2</v>
      </c>
      <c r="G48" s="20"/>
      <c r="I48" s="30">
        <v>18</v>
      </c>
      <c r="J48" s="2">
        <f t="shared" si="59"/>
        <v>0</v>
      </c>
      <c r="K48">
        <f t="shared" si="60"/>
        <v>0</v>
      </c>
      <c r="L48" s="2">
        <f t="shared" si="61"/>
        <v>0</v>
      </c>
      <c r="M48" s="20"/>
      <c r="R48" s="2"/>
    </row>
    <row r="49" spans="1:18" x14ac:dyDescent="0.2">
      <c r="A49" s="20"/>
      <c r="B49" t="s">
        <v>29</v>
      </c>
      <c r="C49">
        <f t="shared" si="62"/>
        <v>7</v>
      </c>
      <c r="G49" s="20"/>
      <c r="I49" s="33" t="s">
        <v>117</v>
      </c>
      <c r="J49" s="34">
        <f>SUM(J40:J48)</f>
        <v>0</v>
      </c>
      <c r="K49" s="34">
        <f t="shared" ref="K49:L49" si="63">SUM(K40:K48)</f>
        <v>0</v>
      </c>
      <c r="L49" s="34">
        <f t="shared" si="63"/>
        <v>0</v>
      </c>
      <c r="M49" s="20"/>
      <c r="R49" s="2"/>
    </row>
    <row r="50" spans="1:18" x14ac:dyDescent="0.2">
      <c r="A50" s="20"/>
      <c r="B50" t="s">
        <v>118</v>
      </c>
      <c r="C50">
        <f t="shared" si="62"/>
        <v>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62"/>
        <v>5</v>
      </c>
      <c r="G51" s="20"/>
      <c r="R51" s="2"/>
    </row>
    <row r="52" spans="1:18" x14ac:dyDescent="0.2">
      <c r="A52" s="20"/>
      <c r="B52" t="s">
        <v>12</v>
      </c>
      <c r="C52">
        <f t="shared" si="62"/>
        <v>6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27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64">B7</f>
        <v>0</v>
      </c>
      <c r="C56" s="31" t="e">
        <f t="shared" si="64"/>
        <v>#N/A</v>
      </c>
      <c r="D56" s="31">
        <f t="shared" si="64"/>
        <v>0</v>
      </c>
      <c r="E56" s="30" t="str">
        <f t="shared" ref="E56:E64" si="65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64"/>
        <v>0</v>
      </c>
      <c r="C57" s="31" t="e">
        <f t="shared" si="64"/>
        <v>#N/A</v>
      </c>
      <c r="D57" s="31">
        <f t="shared" si="64"/>
        <v>0</v>
      </c>
      <c r="E57" s="30" t="str">
        <f t="shared" si="65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64"/>
        <v>0</v>
      </c>
      <c r="C58" s="31" t="e">
        <f t="shared" si="64"/>
        <v>#N/A</v>
      </c>
      <c r="D58" s="31">
        <f t="shared" si="64"/>
        <v>0</v>
      </c>
      <c r="E58" s="30" t="str">
        <f t="shared" si="65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64"/>
        <v>1</v>
      </c>
      <c r="C59" s="31">
        <f t="shared" si="64"/>
        <v>4</v>
      </c>
      <c r="D59" s="31">
        <f t="shared" si="64"/>
        <v>0</v>
      </c>
      <c r="E59" s="30" t="str">
        <f t="shared" si="65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64"/>
        <v>2</v>
      </c>
      <c r="C60" s="31">
        <f t="shared" si="64"/>
        <v>4</v>
      </c>
      <c r="D60" s="31">
        <f t="shared" si="64"/>
        <v>0</v>
      </c>
      <c r="E60" s="30" t="str">
        <f t="shared" si="65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64"/>
        <v>3</v>
      </c>
      <c r="C61" s="31">
        <f t="shared" si="64"/>
        <v>3</v>
      </c>
      <c r="D61" s="31">
        <f t="shared" si="64"/>
        <v>0</v>
      </c>
      <c r="E61" s="30" t="str">
        <f t="shared" si="65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64"/>
        <v>4</v>
      </c>
      <c r="C62" s="31">
        <f t="shared" si="64"/>
        <v>4</v>
      </c>
      <c r="D62" s="31">
        <f t="shared" si="64"/>
        <v>0</v>
      </c>
      <c r="E62" s="30" t="str">
        <f t="shared" si="65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64"/>
        <v>5</v>
      </c>
      <c r="C63" s="31">
        <f t="shared" si="64"/>
        <v>5</v>
      </c>
      <c r="D63" s="31">
        <f t="shared" si="64"/>
        <v>0</v>
      </c>
      <c r="E63" s="30" t="str">
        <f t="shared" si="65"/>
        <v xml:space="preserve">  </v>
      </c>
    </row>
    <row r="64" spans="1:18" x14ac:dyDescent="0.2">
      <c r="B64" s="10">
        <f t="shared" si="64"/>
        <v>6</v>
      </c>
      <c r="C64" s="31">
        <f t="shared" si="64"/>
        <v>3</v>
      </c>
      <c r="D64" s="31">
        <f t="shared" si="64"/>
        <v>0</v>
      </c>
      <c r="E64" s="30" t="str">
        <f t="shared" si="65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66">H7</f>
        <v>1</v>
      </c>
      <c r="C67" s="37">
        <f t="shared" si="66"/>
        <v>4</v>
      </c>
      <c r="D67" s="31">
        <f t="shared" si="66"/>
        <v>0</v>
      </c>
      <c r="E67" s="30" t="str">
        <f t="shared" ref="E67:E75" si="67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66"/>
        <v>2</v>
      </c>
      <c r="C68" s="37">
        <f t="shared" si="66"/>
        <v>4</v>
      </c>
      <c r="D68" s="31">
        <f t="shared" si="66"/>
        <v>0</v>
      </c>
      <c r="E68" s="30" t="str">
        <f t="shared" si="67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66"/>
        <v>3</v>
      </c>
      <c r="C69" s="37">
        <f t="shared" si="66"/>
        <v>3</v>
      </c>
      <c r="D69" s="31">
        <f t="shared" si="66"/>
        <v>0</v>
      </c>
      <c r="E69" s="30" t="str">
        <f t="shared" si="67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66"/>
        <v>4</v>
      </c>
      <c r="C70" s="37">
        <f t="shared" si="66"/>
        <v>4</v>
      </c>
      <c r="D70" s="31">
        <f t="shared" si="66"/>
        <v>0</v>
      </c>
      <c r="E70" s="30" t="str">
        <f t="shared" si="67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66"/>
        <v>5</v>
      </c>
      <c r="C71" s="37">
        <f t="shared" si="66"/>
        <v>5</v>
      </c>
      <c r="D71" s="31">
        <f t="shared" si="66"/>
        <v>0</v>
      </c>
      <c r="E71" s="30" t="str">
        <f t="shared" si="67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66"/>
        <v>6</v>
      </c>
      <c r="C72" s="37">
        <f t="shared" si="66"/>
        <v>3</v>
      </c>
      <c r="D72" s="31">
        <f t="shared" si="66"/>
        <v>0</v>
      </c>
      <c r="E72" s="30" t="str">
        <f t="shared" si="67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66"/>
        <v>7</v>
      </c>
      <c r="C73" s="37">
        <f t="shared" si="66"/>
        <v>4</v>
      </c>
      <c r="D73" s="31">
        <f t="shared" si="66"/>
        <v>0</v>
      </c>
      <c r="E73" s="30" t="str">
        <f t="shared" si="67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66"/>
        <v>8</v>
      </c>
      <c r="C74" s="37">
        <f t="shared" si="66"/>
        <v>4</v>
      </c>
      <c r="D74" s="31">
        <f t="shared" si="66"/>
        <v>0</v>
      </c>
      <c r="E74" s="30" t="str">
        <f t="shared" si="67"/>
        <v xml:space="preserve">  </v>
      </c>
    </row>
    <row r="75" spans="2:9" x14ac:dyDescent="0.2">
      <c r="B75" s="10">
        <f t="shared" si="66"/>
        <v>9</v>
      </c>
      <c r="C75" s="37">
        <f t="shared" si="66"/>
        <v>5</v>
      </c>
      <c r="D75" s="31">
        <f t="shared" si="66"/>
        <v>0</v>
      </c>
      <c r="E75" s="30" t="str">
        <f t="shared" si="67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8">N7</f>
        <v>10</v>
      </c>
      <c r="C78" s="37">
        <f t="shared" si="68"/>
        <v>4</v>
      </c>
      <c r="D78" s="31">
        <f t="shared" si="68"/>
        <v>0</v>
      </c>
      <c r="E78" s="30" t="str">
        <f t="shared" ref="E78:E86" si="69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8"/>
        <v>11</v>
      </c>
      <c r="C79" s="37">
        <f t="shared" si="68"/>
        <v>4</v>
      </c>
      <c r="D79" s="31">
        <f t="shared" si="68"/>
        <v>0</v>
      </c>
      <c r="E79" s="30" t="str">
        <f t="shared" si="69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8"/>
        <v>12</v>
      </c>
      <c r="C80" s="37">
        <f t="shared" si="68"/>
        <v>4</v>
      </c>
      <c r="D80" s="31">
        <f t="shared" si="68"/>
        <v>0</v>
      </c>
      <c r="E80" s="30" t="str">
        <f t="shared" si="69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8"/>
        <v>13</v>
      </c>
      <c r="C81" s="37">
        <f t="shared" si="68"/>
        <v>5</v>
      </c>
      <c r="D81" s="31">
        <f t="shared" si="68"/>
        <v>0</v>
      </c>
      <c r="E81" s="30" t="str">
        <f t="shared" si="69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8"/>
        <v>14</v>
      </c>
      <c r="C82" s="37">
        <f t="shared" si="68"/>
        <v>3</v>
      </c>
      <c r="D82" s="31">
        <f t="shared" si="68"/>
        <v>0</v>
      </c>
      <c r="E82" s="30" t="str">
        <f t="shared" si="69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8"/>
        <v>15</v>
      </c>
      <c r="C83" s="37">
        <f t="shared" si="68"/>
        <v>4</v>
      </c>
      <c r="D83" s="31">
        <f t="shared" si="68"/>
        <v>0</v>
      </c>
      <c r="E83" s="30" t="str">
        <f t="shared" si="69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8"/>
        <v>16</v>
      </c>
      <c r="C84" s="37">
        <f t="shared" si="68"/>
        <v>4</v>
      </c>
      <c r="D84" s="31">
        <f t="shared" si="68"/>
        <v>0</v>
      </c>
      <c r="E84" s="30" t="str">
        <f t="shared" si="69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8"/>
        <v>17</v>
      </c>
      <c r="C85" s="37">
        <f t="shared" si="68"/>
        <v>3</v>
      </c>
      <c r="D85" s="31">
        <f t="shared" si="68"/>
        <v>0</v>
      </c>
      <c r="E85" s="30" t="str">
        <f t="shared" si="69"/>
        <v xml:space="preserve">  </v>
      </c>
    </row>
    <row r="86" spans="2:9" x14ac:dyDescent="0.2">
      <c r="B86" s="30">
        <f t="shared" si="68"/>
        <v>18</v>
      </c>
      <c r="C86" s="37">
        <f t="shared" si="68"/>
        <v>5</v>
      </c>
      <c r="D86" s="31">
        <f t="shared" si="68"/>
        <v>0</v>
      </c>
      <c r="E86" s="30" t="str">
        <f t="shared" si="69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70">T7</f>
        <v>1</v>
      </c>
      <c r="C89" s="30">
        <f t="shared" si="70"/>
        <v>4</v>
      </c>
      <c r="D89" s="31">
        <f t="shared" si="70"/>
        <v>5</v>
      </c>
      <c r="E89" s="30" t="str">
        <f t="shared" ref="E89:E97" si="71">IF(D89&lt;&gt;0,IF((D89-C89)=-1,"Birdie",IF((D89-C89)=-2,"Eagle",IF((D89-C89)=0,"Par",IF((D89-C89)=1,"bogey",IF((D89-C89)=2,"Double bogey","Other"))))),"  ")</f>
        <v>bogey</v>
      </c>
      <c r="H89" s="32" t="s">
        <v>120</v>
      </c>
    </row>
    <row r="90" spans="2:9" x14ac:dyDescent="0.2">
      <c r="B90" s="30">
        <f t="shared" si="70"/>
        <v>2</v>
      </c>
      <c r="C90" s="30">
        <f t="shared" si="70"/>
        <v>4</v>
      </c>
      <c r="D90" s="31">
        <f t="shared" si="70"/>
        <v>4</v>
      </c>
      <c r="E90" s="30" t="str">
        <f t="shared" si="71"/>
        <v>Par</v>
      </c>
      <c r="H90" t="s">
        <v>121</v>
      </c>
      <c r="I90">
        <f>COUNTIF(E89:E97,"Eagle")</f>
        <v>0</v>
      </c>
    </row>
    <row r="91" spans="2:9" x14ac:dyDescent="0.2">
      <c r="B91" s="30">
        <f t="shared" si="70"/>
        <v>3</v>
      </c>
      <c r="C91" s="30">
        <f t="shared" si="70"/>
        <v>3</v>
      </c>
      <c r="D91" s="31">
        <f t="shared" si="70"/>
        <v>4</v>
      </c>
      <c r="E91" s="30" t="str">
        <f t="shared" si="71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70"/>
        <v>4</v>
      </c>
      <c r="C92" s="30">
        <f t="shared" si="70"/>
        <v>4</v>
      </c>
      <c r="D92" s="31">
        <f t="shared" si="70"/>
        <v>5</v>
      </c>
      <c r="E92" s="30" t="str">
        <f t="shared" si="71"/>
        <v>bogey</v>
      </c>
      <c r="H92" t="s">
        <v>9</v>
      </c>
      <c r="I92">
        <f>COUNTIF(E89:E97,"Par")</f>
        <v>3</v>
      </c>
    </row>
    <row r="93" spans="2:9" x14ac:dyDescent="0.2">
      <c r="B93" s="30">
        <f t="shared" si="70"/>
        <v>5</v>
      </c>
      <c r="C93" s="30">
        <f t="shared" si="70"/>
        <v>5</v>
      </c>
      <c r="D93" s="31">
        <f t="shared" si="70"/>
        <v>7</v>
      </c>
      <c r="E93" s="30" t="str">
        <f t="shared" si="71"/>
        <v>Double bogey</v>
      </c>
      <c r="H93" t="s">
        <v>122</v>
      </c>
      <c r="I93">
        <f>COUNTIF(E89:E97,"bogey")</f>
        <v>3</v>
      </c>
    </row>
    <row r="94" spans="2:9" x14ac:dyDescent="0.2">
      <c r="B94" s="30">
        <f t="shared" si="70"/>
        <v>6</v>
      </c>
      <c r="C94" s="30">
        <f t="shared" si="70"/>
        <v>3</v>
      </c>
      <c r="D94" s="31">
        <f t="shared" si="70"/>
        <v>3</v>
      </c>
      <c r="E94" s="30" t="str">
        <f t="shared" si="71"/>
        <v>Par</v>
      </c>
      <c r="H94" t="s">
        <v>123</v>
      </c>
      <c r="I94">
        <f>COUNTIF(E89:E97,"Double bogey")</f>
        <v>1</v>
      </c>
    </row>
    <row r="95" spans="2:9" x14ac:dyDescent="0.2">
      <c r="B95" s="30">
        <f t="shared" si="70"/>
        <v>7</v>
      </c>
      <c r="C95" s="30">
        <f t="shared" si="70"/>
        <v>4</v>
      </c>
      <c r="D95" s="31">
        <f t="shared" si="70"/>
        <v>7</v>
      </c>
      <c r="E95" s="30" t="str">
        <f t="shared" si="71"/>
        <v>Other</v>
      </c>
      <c r="H95" t="s">
        <v>12</v>
      </c>
      <c r="I95">
        <f>COUNTIF(E89:E97,"Other")</f>
        <v>2</v>
      </c>
    </row>
    <row r="96" spans="2:9" x14ac:dyDescent="0.2">
      <c r="B96" s="30">
        <f t="shared" si="70"/>
        <v>8</v>
      </c>
      <c r="C96" s="30">
        <f t="shared" si="70"/>
        <v>4</v>
      </c>
      <c r="D96" s="31">
        <f t="shared" si="70"/>
        <v>7</v>
      </c>
      <c r="E96" s="30" t="str">
        <f t="shared" si="71"/>
        <v>Other</v>
      </c>
    </row>
    <row r="97" spans="2:9" x14ac:dyDescent="0.2">
      <c r="B97" s="30">
        <f t="shared" si="70"/>
        <v>9</v>
      </c>
      <c r="C97" s="30">
        <f t="shared" si="70"/>
        <v>5</v>
      </c>
      <c r="D97" s="31">
        <f t="shared" si="70"/>
        <v>5</v>
      </c>
      <c r="E97" s="30" t="str">
        <f t="shared" si="71"/>
        <v>Par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72">Z7</f>
        <v>10</v>
      </c>
      <c r="C100" s="30">
        <f t="shared" si="72"/>
        <v>4</v>
      </c>
      <c r="D100" s="31">
        <f t="shared" si="72"/>
        <v>0</v>
      </c>
      <c r="E100" s="30" t="str">
        <f t="shared" ref="E100:E108" si="73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72"/>
        <v>11</v>
      </c>
      <c r="C101" s="30">
        <f t="shared" si="72"/>
        <v>4</v>
      </c>
      <c r="D101" s="31">
        <f t="shared" si="72"/>
        <v>0</v>
      </c>
      <c r="E101" s="30" t="str">
        <f t="shared" si="73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72"/>
        <v>12</v>
      </c>
      <c r="C102" s="30">
        <f t="shared" si="72"/>
        <v>4</v>
      </c>
      <c r="D102" s="31">
        <f t="shared" si="72"/>
        <v>0</v>
      </c>
      <c r="E102" s="30" t="str">
        <f t="shared" si="73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72"/>
        <v>13</v>
      </c>
      <c r="C103" s="30">
        <f t="shared" si="72"/>
        <v>5</v>
      </c>
      <c r="D103" s="31">
        <f t="shared" si="72"/>
        <v>0</v>
      </c>
      <c r="E103" s="30" t="str">
        <f t="shared" si="73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72"/>
        <v>14</v>
      </c>
      <c r="C104" s="30">
        <f t="shared" si="72"/>
        <v>3</v>
      </c>
      <c r="D104" s="31">
        <f t="shared" si="72"/>
        <v>0</v>
      </c>
      <c r="E104" s="30" t="str">
        <f t="shared" si="73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72"/>
        <v>15</v>
      </c>
      <c r="C105" s="30">
        <f t="shared" si="72"/>
        <v>4</v>
      </c>
      <c r="D105" s="31">
        <f t="shared" si="72"/>
        <v>0</v>
      </c>
      <c r="E105" s="30" t="str">
        <f t="shared" si="73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72"/>
        <v>16</v>
      </c>
      <c r="C106" s="30">
        <f t="shared" si="72"/>
        <v>4</v>
      </c>
      <c r="D106" s="31">
        <f t="shared" si="72"/>
        <v>0</v>
      </c>
      <c r="E106" s="30" t="str">
        <f t="shared" si="73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72"/>
        <v>17</v>
      </c>
      <c r="C107" s="30">
        <f t="shared" si="72"/>
        <v>3</v>
      </c>
      <c r="D107" s="31">
        <f t="shared" si="72"/>
        <v>0</v>
      </c>
      <c r="E107" s="30" t="str">
        <f t="shared" si="73"/>
        <v xml:space="preserve">  </v>
      </c>
    </row>
    <row r="108" spans="2:9" x14ac:dyDescent="0.2">
      <c r="B108" s="30">
        <f t="shared" si="72"/>
        <v>18</v>
      </c>
      <c r="C108" s="30">
        <f t="shared" si="72"/>
        <v>5</v>
      </c>
      <c r="D108" s="31">
        <f t="shared" si="72"/>
        <v>0</v>
      </c>
      <c r="E108" s="30" t="str">
        <f t="shared" si="73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74">AF7</f>
        <v>1</v>
      </c>
      <c r="C111" s="30">
        <f t="shared" si="74"/>
        <v>4</v>
      </c>
      <c r="D111" s="31">
        <f t="shared" si="74"/>
        <v>6</v>
      </c>
      <c r="E111" s="30" t="str">
        <f t="shared" ref="E111:E119" si="75">IF(D111&lt;&gt;0,IF((D111-C111)=-1,"Birdie",IF((D111-C111)=-2,"Eagle",IF((D111-C111)=0,"Par",IF((D111-C111)=1,"bogey",IF((D111-C111)=2,"Double bogey","Other"))))),"  ")</f>
        <v>Double bogey</v>
      </c>
      <c r="H111" s="32" t="s">
        <v>120</v>
      </c>
    </row>
    <row r="112" spans="2:9" x14ac:dyDescent="0.2">
      <c r="B112" s="30">
        <f t="shared" si="74"/>
        <v>2</v>
      </c>
      <c r="C112" s="30">
        <f t="shared" si="74"/>
        <v>4</v>
      </c>
      <c r="D112" s="31">
        <f t="shared" si="74"/>
        <v>5</v>
      </c>
      <c r="E112" s="30" t="str">
        <f t="shared" si="75"/>
        <v>bogey</v>
      </c>
      <c r="H112" t="s">
        <v>121</v>
      </c>
      <c r="I112">
        <f>COUNTIF(E111:E119,"Eagle")</f>
        <v>0</v>
      </c>
    </row>
    <row r="113" spans="2:9" x14ac:dyDescent="0.2">
      <c r="B113" s="30">
        <f t="shared" si="74"/>
        <v>3</v>
      </c>
      <c r="C113" s="30">
        <f t="shared" si="74"/>
        <v>3</v>
      </c>
      <c r="D113" s="31">
        <f t="shared" si="74"/>
        <v>3</v>
      </c>
      <c r="E113" s="30" t="str">
        <f t="shared" si="75"/>
        <v>Par</v>
      </c>
      <c r="H113" t="s">
        <v>8</v>
      </c>
      <c r="I113">
        <f>COUNTIF(E111:E119,"Birdie")</f>
        <v>1</v>
      </c>
    </row>
    <row r="114" spans="2:9" x14ac:dyDescent="0.2">
      <c r="B114" s="30">
        <f t="shared" si="74"/>
        <v>4</v>
      </c>
      <c r="C114" s="30">
        <f t="shared" si="74"/>
        <v>4</v>
      </c>
      <c r="D114" s="31">
        <f t="shared" si="74"/>
        <v>4</v>
      </c>
      <c r="E114" s="30" t="str">
        <f t="shared" si="75"/>
        <v>Par</v>
      </c>
      <c r="H114" t="s">
        <v>9</v>
      </c>
      <c r="I114">
        <f>COUNTIF(E111:E119,"Par")</f>
        <v>3</v>
      </c>
    </row>
    <row r="115" spans="2:9" x14ac:dyDescent="0.2">
      <c r="B115" s="30">
        <f t="shared" si="74"/>
        <v>5</v>
      </c>
      <c r="C115" s="30">
        <f t="shared" si="74"/>
        <v>5</v>
      </c>
      <c r="D115" s="31">
        <f t="shared" si="74"/>
        <v>6</v>
      </c>
      <c r="E115" s="30" t="str">
        <f t="shared" si="75"/>
        <v>bogey</v>
      </c>
      <c r="H115" t="s">
        <v>122</v>
      </c>
      <c r="I115">
        <f>COUNTIF(E111:E119,"bogey")</f>
        <v>2</v>
      </c>
    </row>
    <row r="116" spans="2:9" x14ac:dyDescent="0.2">
      <c r="B116" s="30">
        <f t="shared" si="74"/>
        <v>6</v>
      </c>
      <c r="C116" s="30">
        <f t="shared" si="74"/>
        <v>3</v>
      </c>
      <c r="D116" s="31">
        <f t="shared" si="74"/>
        <v>7</v>
      </c>
      <c r="E116" s="30" t="str">
        <f t="shared" si="75"/>
        <v>Other</v>
      </c>
      <c r="H116" t="s">
        <v>123</v>
      </c>
      <c r="I116">
        <f>COUNTIF(E111:E119,"Double bogey")</f>
        <v>2</v>
      </c>
    </row>
    <row r="117" spans="2:9" x14ac:dyDescent="0.2">
      <c r="B117" s="30">
        <f t="shared" si="74"/>
        <v>7</v>
      </c>
      <c r="C117" s="30">
        <f t="shared" si="74"/>
        <v>4</v>
      </c>
      <c r="D117" s="31">
        <f t="shared" si="74"/>
        <v>3</v>
      </c>
      <c r="E117" s="30" t="str">
        <f t="shared" si="75"/>
        <v>Birdie</v>
      </c>
      <c r="H117" t="s">
        <v>12</v>
      </c>
      <c r="I117">
        <f>COUNTIF(E111:E119,"Other")</f>
        <v>1</v>
      </c>
    </row>
    <row r="118" spans="2:9" x14ac:dyDescent="0.2">
      <c r="B118" s="30">
        <f t="shared" si="74"/>
        <v>8</v>
      </c>
      <c r="C118" s="30">
        <f t="shared" si="74"/>
        <v>4</v>
      </c>
      <c r="D118" s="31">
        <f t="shared" si="74"/>
        <v>6</v>
      </c>
      <c r="E118" s="30" t="str">
        <f t="shared" si="75"/>
        <v>Double bogey</v>
      </c>
    </row>
    <row r="119" spans="2:9" x14ac:dyDescent="0.2">
      <c r="B119" s="30">
        <f t="shared" si="74"/>
        <v>9</v>
      </c>
      <c r="C119" s="30">
        <f t="shared" si="74"/>
        <v>5</v>
      </c>
      <c r="D119" s="31">
        <f t="shared" si="74"/>
        <v>5</v>
      </c>
      <c r="E119" s="30" t="str">
        <f t="shared" si="75"/>
        <v>Par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76">AL7</f>
        <v>10</v>
      </c>
      <c r="C122" s="30">
        <f t="shared" si="76"/>
        <v>4</v>
      </c>
      <c r="D122" s="31">
        <f t="shared" si="76"/>
        <v>0</v>
      </c>
      <c r="E122" s="30" t="str">
        <f t="shared" ref="E122:E130" si="77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76"/>
        <v>11</v>
      </c>
      <c r="C123" s="30">
        <f t="shared" si="76"/>
        <v>4</v>
      </c>
      <c r="D123" s="31">
        <f t="shared" si="76"/>
        <v>0</v>
      </c>
      <c r="E123" s="30" t="str">
        <f t="shared" si="77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76"/>
        <v>12</v>
      </c>
      <c r="C124" s="30">
        <f t="shared" si="76"/>
        <v>4</v>
      </c>
      <c r="D124" s="31">
        <f t="shared" si="76"/>
        <v>0</v>
      </c>
      <c r="E124" s="30" t="str">
        <f t="shared" si="77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76"/>
        <v>13</v>
      </c>
      <c r="C125" s="30">
        <f t="shared" si="76"/>
        <v>5</v>
      </c>
      <c r="D125" s="31">
        <f t="shared" si="76"/>
        <v>0</v>
      </c>
      <c r="E125" s="30" t="str">
        <f t="shared" si="77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76"/>
        <v>14</v>
      </c>
      <c r="C126" s="30">
        <f t="shared" si="76"/>
        <v>3</v>
      </c>
      <c r="D126" s="31">
        <f t="shared" si="76"/>
        <v>0</v>
      </c>
      <c r="E126" s="30" t="str">
        <f t="shared" si="77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76"/>
        <v>15</v>
      </c>
      <c r="C127" s="30">
        <f t="shared" si="76"/>
        <v>4</v>
      </c>
      <c r="D127" s="31">
        <f t="shared" si="76"/>
        <v>0</v>
      </c>
      <c r="E127" s="30" t="str">
        <f t="shared" si="77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76"/>
        <v>16</v>
      </c>
      <c r="C128" s="30">
        <f t="shared" si="76"/>
        <v>4</v>
      </c>
      <c r="D128" s="31">
        <f t="shared" si="76"/>
        <v>0</v>
      </c>
      <c r="E128" s="30" t="str">
        <f t="shared" si="77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76"/>
        <v>17</v>
      </c>
      <c r="C129" s="30">
        <f t="shared" si="76"/>
        <v>3</v>
      </c>
      <c r="D129" s="31">
        <f t="shared" si="76"/>
        <v>0</v>
      </c>
      <c r="E129" s="30" t="str">
        <f t="shared" si="77"/>
        <v xml:space="preserve">  </v>
      </c>
    </row>
    <row r="130" spans="2:9" x14ac:dyDescent="0.2">
      <c r="B130" s="30">
        <f t="shared" si="76"/>
        <v>18</v>
      </c>
      <c r="C130" s="30">
        <f t="shared" si="76"/>
        <v>5</v>
      </c>
      <c r="D130" s="31">
        <f t="shared" si="76"/>
        <v>0</v>
      </c>
      <c r="E130" s="30" t="str">
        <f t="shared" si="77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8">AR7</f>
        <v>1</v>
      </c>
      <c r="C133" s="30">
        <f t="shared" si="78"/>
        <v>4</v>
      </c>
      <c r="D133" s="31">
        <f t="shared" si="78"/>
        <v>0</v>
      </c>
      <c r="E133" s="30" t="str">
        <f t="shared" ref="E133:E141" si="79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8"/>
        <v>2</v>
      </c>
      <c r="C134" s="30">
        <f t="shared" si="78"/>
        <v>4</v>
      </c>
      <c r="D134" s="31">
        <f t="shared" si="78"/>
        <v>0</v>
      </c>
      <c r="E134" s="30" t="str">
        <f t="shared" si="79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8"/>
        <v>3</v>
      </c>
      <c r="C135" s="30">
        <f t="shared" si="78"/>
        <v>3</v>
      </c>
      <c r="D135" s="31">
        <f t="shared" si="78"/>
        <v>0</v>
      </c>
      <c r="E135" s="30" t="str">
        <f t="shared" si="79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8"/>
        <v>4</v>
      </c>
      <c r="C136" s="30">
        <f t="shared" si="78"/>
        <v>4</v>
      </c>
      <c r="D136" s="31">
        <f t="shared" si="78"/>
        <v>0</v>
      </c>
      <c r="E136" s="30" t="str">
        <f t="shared" si="79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8"/>
        <v>5</v>
      </c>
      <c r="C137" s="30">
        <f t="shared" si="78"/>
        <v>5</v>
      </c>
      <c r="D137" s="31">
        <f t="shared" si="78"/>
        <v>0</v>
      </c>
      <c r="E137" s="30" t="str">
        <f t="shared" si="79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8"/>
        <v>6</v>
      </c>
      <c r="C138" s="30">
        <f t="shared" si="78"/>
        <v>3</v>
      </c>
      <c r="D138" s="31">
        <f t="shared" si="78"/>
        <v>0</v>
      </c>
      <c r="E138" s="30" t="str">
        <f t="shared" si="79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8"/>
        <v>7</v>
      </c>
      <c r="C139" s="30">
        <f t="shared" si="78"/>
        <v>4</v>
      </c>
      <c r="D139" s="31">
        <f t="shared" si="78"/>
        <v>0</v>
      </c>
      <c r="E139" s="30" t="str">
        <f t="shared" si="79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8"/>
        <v>8</v>
      </c>
      <c r="C140" s="30">
        <f t="shared" si="78"/>
        <v>4</v>
      </c>
      <c r="D140" s="31">
        <f t="shared" si="78"/>
        <v>0</v>
      </c>
      <c r="E140" s="30" t="str">
        <f t="shared" si="79"/>
        <v xml:space="preserve">  </v>
      </c>
    </row>
    <row r="141" spans="2:9" x14ac:dyDescent="0.2">
      <c r="B141" s="30">
        <f t="shared" si="78"/>
        <v>9</v>
      </c>
      <c r="C141" s="30">
        <f t="shared" si="78"/>
        <v>5</v>
      </c>
      <c r="D141" s="31">
        <f t="shared" si="78"/>
        <v>0</v>
      </c>
      <c r="E141" s="30" t="str">
        <f t="shared" si="79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80">AX7</f>
        <v>10</v>
      </c>
      <c r="C144" s="30">
        <f t="shared" si="80"/>
        <v>4</v>
      </c>
      <c r="D144" s="31">
        <f t="shared" si="80"/>
        <v>0</v>
      </c>
      <c r="E144" s="30" t="str">
        <f t="shared" ref="E144:E152" si="81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80"/>
        <v>11</v>
      </c>
      <c r="C145" s="30">
        <f t="shared" si="80"/>
        <v>4</v>
      </c>
      <c r="D145" s="31">
        <f t="shared" si="80"/>
        <v>0</v>
      </c>
      <c r="E145" s="30" t="str">
        <f t="shared" si="81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80"/>
        <v>12</v>
      </c>
      <c r="C146" s="30">
        <f t="shared" si="80"/>
        <v>4</v>
      </c>
      <c r="D146" s="31">
        <f t="shared" si="80"/>
        <v>0</v>
      </c>
      <c r="E146" s="30" t="str">
        <f t="shared" si="81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80"/>
        <v>13</v>
      </c>
      <c r="C147" s="30">
        <f t="shared" si="80"/>
        <v>5</v>
      </c>
      <c r="D147" s="31">
        <f t="shared" si="80"/>
        <v>0</v>
      </c>
      <c r="E147" s="30" t="str">
        <f t="shared" si="81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80"/>
        <v>14</v>
      </c>
      <c r="C148" s="30">
        <f t="shared" si="80"/>
        <v>3</v>
      </c>
      <c r="D148" s="31">
        <f t="shared" si="80"/>
        <v>0</v>
      </c>
      <c r="E148" s="30" t="str">
        <f t="shared" si="81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80"/>
        <v>15</v>
      </c>
      <c r="C149" s="30">
        <f t="shared" si="80"/>
        <v>4</v>
      </c>
      <c r="D149" s="31">
        <f t="shared" si="80"/>
        <v>0</v>
      </c>
      <c r="E149" s="30" t="str">
        <f t="shared" si="81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80"/>
        <v>16</v>
      </c>
      <c r="C150" s="30">
        <f t="shared" si="80"/>
        <v>4</v>
      </c>
      <c r="D150" s="31">
        <f t="shared" si="80"/>
        <v>0</v>
      </c>
      <c r="E150" s="30" t="str">
        <f t="shared" si="81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80"/>
        <v>17</v>
      </c>
      <c r="C151" s="30">
        <f t="shared" si="80"/>
        <v>3</v>
      </c>
      <c r="D151" s="31">
        <f t="shared" si="80"/>
        <v>0</v>
      </c>
      <c r="E151" s="30" t="str">
        <f t="shared" si="81"/>
        <v xml:space="preserve">  </v>
      </c>
    </row>
    <row r="152" spans="2:9" x14ac:dyDescent="0.2">
      <c r="B152" s="30">
        <f t="shared" si="80"/>
        <v>18</v>
      </c>
      <c r="C152" s="30">
        <f t="shared" si="80"/>
        <v>5</v>
      </c>
      <c r="D152" s="31">
        <f t="shared" si="80"/>
        <v>0</v>
      </c>
      <c r="E152" s="30" t="str">
        <f t="shared" si="81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82">BD7</f>
        <v>1</v>
      </c>
      <c r="C155" s="30">
        <f t="shared" si="82"/>
        <v>4</v>
      </c>
      <c r="D155" s="31">
        <f t="shared" si="82"/>
        <v>0</v>
      </c>
      <c r="E155" s="30" t="str">
        <f t="shared" ref="E155:E163" si="83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82"/>
        <v>2</v>
      </c>
      <c r="C156" s="30">
        <f t="shared" si="82"/>
        <v>4</v>
      </c>
      <c r="D156" s="31">
        <f t="shared" si="82"/>
        <v>0</v>
      </c>
      <c r="E156" s="30" t="str">
        <f t="shared" si="83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82"/>
        <v>3</v>
      </c>
      <c r="C157" s="30">
        <f t="shared" si="82"/>
        <v>3</v>
      </c>
      <c r="D157" s="31">
        <f t="shared" si="82"/>
        <v>0</v>
      </c>
      <c r="E157" s="30" t="str">
        <f t="shared" si="83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82"/>
        <v>4</v>
      </c>
      <c r="C158" s="30">
        <f t="shared" si="82"/>
        <v>4</v>
      </c>
      <c r="D158" s="31">
        <f t="shared" si="82"/>
        <v>0</v>
      </c>
      <c r="E158" s="30" t="str">
        <f t="shared" si="83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82"/>
        <v>5</v>
      </c>
      <c r="C159" s="30">
        <f t="shared" si="82"/>
        <v>5</v>
      </c>
      <c r="D159" s="31">
        <f t="shared" si="82"/>
        <v>0</v>
      </c>
      <c r="E159" s="30" t="str">
        <f t="shared" si="83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82"/>
        <v>6</v>
      </c>
      <c r="C160" s="30">
        <f t="shared" si="82"/>
        <v>3</v>
      </c>
      <c r="D160" s="31">
        <f t="shared" si="82"/>
        <v>0</v>
      </c>
      <c r="E160" s="30" t="str">
        <f t="shared" si="83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82"/>
        <v>7</v>
      </c>
      <c r="C161" s="30">
        <f t="shared" si="82"/>
        <v>4</v>
      </c>
      <c r="D161" s="31">
        <f t="shared" si="82"/>
        <v>0</v>
      </c>
      <c r="E161" s="30" t="str">
        <f t="shared" si="83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82"/>
        <v>8</v>
      </c>
      <c r="C162" s="30">
        <f t="shared" si="82"/>
        <v>4</v>
      </c>
      <c r="D162" s="31">
        <f t="shared" si="82"/>
        <v>0</v>
      </c>
      <c r="E162" s="30" t="str">
        <f t="shared" si="83"/>
        <v xml:space="preserve">  </v>
      </c>
    </row>
    <row r="163" spans="2:9" x14ac:dyDescent="0.2">
      <c r="B163" s="30">
        <f t="shared" si="82"/>
        <v>9</v>
      </c>
      <c r="C163" s="30">
        <f t="shared" si="82"/>
        <v>5</v>
      </c>
      <c r="D163" s="31">
        <f t="shared" si="82"/>
        <v>0</v>
      </c>
      <c r="E163" s="30" t="str">
        <f t="shared" si="83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84">BJ7</f>
        <v>10</v>
      </c>
      <c r="C166" s="30">
        <f t="shared" si="84"/>
        <v>4</v>
      </c>
      <c r="D166" s="31">
        <f t="shared" si="84"/>
        <v>0</v>
      </c>
      <c r="E166" s="30" t="str">
        <f t="shared" ref="E166:E174" si="85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84"/>
        <v>11</v>
      </c>
      <c r="C167" s="30">
        <f t="shared" si="84"/>
        <v>4</v>
      </c>
      <c r="D167" s="31">
        <f t="shared" si="84"/>
        <v>0</v>
      </c>
      <c r="E167" s="30" t="str">
        <f t="shared" si="85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84"/>
        <v>12</v>
      </c>
      <c r="C168" s="30">
        <f t="shared" si="84"/>
        <v>4</v>
      </c>
      <c r="D168" s="31">
        <f t="shared" si="84"/>
        <v>0</v>
      </c>
      <c r="E168" s="30" t="str">
        <f t="shared" si="85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84"/>
        <v>13</v>
      </c>
      <c r="C169" s="30">
        <f t="shared" si="84"/>
        <v>5</v>
      </c>
      <c r="D169" s="31">
        <f t="shared" si="84"/>
        <v>0</v>
      </c>
      <c r="E169" s="30" t="str">
        <f t="shared" si="85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84"/>
        <v>14</v>
      </c>
      <c r="C170" s="30">
        <f t="shared" si="84"/>
        <v>3</v>
      </c>
      <c r="D170" s="31">
        <f t="shared" si="84"/>
        <v>0</v>
      </c>
      <c r="E170" s="30" t="str">
        <f t="shared" si="85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84"/>
        <v>15</v>
      </c>
      <c r="C171" s="30">
        <f t="shared" si="84"/>
        <v>4</v>
      </c>
      <c r="D171" s="31">
        <f t="shared" si="84"/>
        <v>0</v>
      </c>
      <c r="E171" s="30" t="str">
        <f t="shared" si="85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84"/>
        <v>16</v>
      </c>
      <c r="C172" s="30">
        <f t="shared" si="84"/>
        <v>4</v>
      </c>
      <c r="D172" s="31">
        <f t="shared" si="84"/>
        <v>0</v>
      </c>
      <c r="E172" s="30" t="str">
        <f t="shared" si="85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84"/>
        <v>17</v>
      </c>
      <c r="C173" s="30">
        <f t="shared" si="84"/>
        <v>3</v>
      </c>
      <c r="D173" s="31">
        <f t="shared" si="84"/>
        <v>0</v>
      </c>
      <c r="E173" s="30" t="str">
        <f t="shared" si="85"/>
        <v xml:space="preserve">  </v>
      </c>
    </row>
    <row r="174" spans="2:9" x14ac:dyDescent="0.2">
      <c r="B174" s="30">
        <f t="shared" si="84"/>
        <v>18</v>
      </c>
      <c r="C174" s="30">
        <f t="shared" si="84"/>
        <v>5</v>
      </c>
      <c r="D174" s="31">
        <f t="shared" si="84"/>
        <v>0</v>
      </c>
      <c r="E174" s="30" t="str">
        <f t="shared" si="85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86">BP7</f>
        <v>1</v>
      </c>
      <c r="C177" s="30">
        <f t="shared" si="86"/>
        <v>4</v>
      </c>
      <c r="D177" s="31">
        <f t="shared" si="86"/>
        <v>0</v>
      </c>
      <c r="E177" s="30" t="str">
        <f t="shared" ref="E177:E185" si="87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86"/>
        <v>2</v>
      </c>
      <c r="C178" s="30">
        <f t="shared" si="86"/>
        <v>4</v>
      </c>
      <c r="D178" s="31">
        <f t="shared" si="86"/>
        <v>0</v>
      </c>
      <c r="E178" s="30" t="str">
        <f t="shared" si="87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86"/>
        <v>3</v>
      </c>
      <c r="C179" s="30">
        <f t="shared" si="86"/>
        <v>3</v>
      </c>
      <c r="D179" s="31">
        <f t="shared" si="86"/>
        <v>0</v>
      </c>
      <c r="E179" s="30" t="str">
        <f t="shared" si="87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86"/>
        <v>4</v>
      </c>
      <c r="C180" s="30">
        <f t="shared" si="86"/>
        <v>4</v>
      </c>
      <c r="D180" s="31">
        <f t="shared" si="86"/>
        <v>0</v>
      </c>
      <c r="E180" s="30" t="str">
        <f t="shared" si="87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86"/>
        <v>5</v>
      </c>
      <c r="C181" s="30">
        <f t="shared" si="86"/>
        <v>5</v>
      </c>
      <c r="D181" s="31">
        <f t="shared" si="86"/>
        <v>0</v>
      </c>
      <c r="E181" s="30" t="str">
        <f t="shared" si="87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86"/>
        <v>6</v>
      </c>
      <c r="C182" s="30">
        <f t="shared" si="86"/>
        <v>3</v>
      </c>
      <c r="D182" s="31">
        <f t="shared" si="86"/>
        <v>0</v>
      </c>
      <c r="E182" s="30" t="str">
        <f t="shared" si="87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86"/>
        <v>7</v>
      </c>
      <c r="C183" s="30">
        <f t="shared" si="86"/>
        <v>4</v>
      </c>
      <c r="D183" s="31">
        <f t="shared" si="86"/>
        <v>0</v>
      </c>
      <c r="E183" s="30" t="str">
        <f t="shared" si="87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86"/>
        <v>8</v>
      </c>
      <c r="C184" s="30">
        <f t="shared" si="86"/>
        <v>4</v>
      </c>
      <c r="D184" s="31">
        <f t="shared" si="86"/>
        <v>0</v>
      </c>
      <c r="E184" s="30" t="str">
        <f t="shared" si="87"/>
        <v xml:space="preserve">  </v>
      </c>
    </row>
    <row r="185" spans="2:9" x14ac:dyDescent="0.2">
      <c r="B185" s="30">
        <f t="shared" si="86"/>
        <v>9</v>
      </c>
      <c r="C185" s="30">
        <f t="shared" si="86"/>
        <v>5</v>
      </c>
      <c r="D185" s="31">
        <f t="shared" si="86"/>
        <v>0</v>
      </c>
      <c r="E185" s="30" t="str">
        <f t="shared" si="87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8">BV7</f>
        <v>1</v>
      </c>
      <c r="C188" s="30">
        <f t="shared" si="88"/>
        <v>4</v>
      </c>
      <c r="D188" s="31">
        <f t="shared" si="88"/>
        <v>3</v>
      </c>
      <c r="E188" s="30" t="str">
        <f t="shared" ref="E188:E196" si="89">IF(D188&lt;&gt;0,IF((D188-C188)=-1,"Birdie",IF((D188-C188)=-2,"Eagle",IF((D188-C188)=0,"Par",IF((D188-C188)=1,"bogey",IF((D188-C188)=2,"Double bogey","Other"))))),"  ")</f>
        <v>Birdie</v>
      </c>
      <c r="H188" s="32" t="s">
        <v>120</v>
      </c>
    </row>
    <row r="189" spans="2:9" x14ac:dyDescent="0.2">
      <c r="B189" s="30">
        <f t="shared" si="88"/>
        <v>2</v>
      </c>
      <c r="C189" s="30">
        <f t="shared" si="88"/>
        <v>4</v>
      </c>
      <c r="D189" s="31">
        <f t="shared" si="88"/>
        <v>6</v>
      </c>
      <c r="E189" s="30" t="str">
        <f t="shared" si="89"/>
        <v>Double 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8"/>
        <v>3</v>
      </c>
      <c r="C190" s="30">
        <f t="shared" si="88"/>
        <v>3</v>
      </c>
      <c r="D190" s="31">
        <f t="shared" si="88"/>
        <v>6</v>
      </c>
      <c r="E190" s="30" t="str">
        <f t="shared" si="89"/>
        <v>Other</v>
      </c>
      <c r="H190" t="s">
        <v>8</v>
      </c>
      <c r="I190">
        <f>COUNTIF(E188:E196,"Birdie")</f>
        <v>1</v>
      </c>
    </row>
    <row r="191" spans="2:9" x14ac:dyDescent="0.2">
      <c r="B191" s="30">
        <f t="shared" si="88"/>
        <v>4</v>
      </c>
      <c r="C191" s="30">
        <f t="shared" si="88"/>
        <v>4</v>
      </c>
      <c r="D191" s="31">
        <f t="shared" si="88"/>
        <v>7</v>
      </c>
      <c r="E191" s="30" t="str">
        <f t="shared" si="89"/>
        <v>Other</v>
      </c>
      <c r="H191" t="s">
        <v>9</v>
      </c>
      <c r="I191">
        <f>COUNTIF(E188:E196,"Par")</f>
        <v>1</v>
      </c>
    </row>
    <row r="192" spans="2:9" x14ac:dyDescent="0.2">
      <c r="B192" s="30">
        <f t="shared" si="88"/>
        <v>5</v>
      </c>
      <c r="C192" s="30">
        <f t="shared" si="88"/>
        <v>5</v>
      </c>
      <c r="D192" s="31">
        <f t="shared" si="88"/>
        <v>6</v>
      </c>
      <c r="E192" s="30" t="str">
        <f t="shared" si="89"/>
        <v>bogey</v>
      </c>
      <c r="H192" t="s">
        <v>122</v>
      </c>
      <c r="I192">
        <f>COUNTIF(E188:E196,"bogey")</f>
        <v>2</v>
      </c>
    </row>
    <row r="193" spans="2:9" x14ac:dyDescent="0.2">
      <c r="B193" s="30">
        <f t="shared" si="88"/>
        <v>6</v>
      </c>
      <c r="C193" s="30">
        <f t="shared" si="88"/>
        <v>3</v>
      </c>
      <c r="D193" s="31">
        <f t="shared" si="88"/>
        <v>4</v>
      </c>
      <c r="E193" s="30" t="str">
        <f t="shared" si="89"/>
        <v>bogey</v>
      </c>
      <c r="H193" t="s">
        <v>123</v>
      </c>
      <c r="I193">
        <f>COUNTIF(E188:E196,"Double bogey")</f>
        <v>2</v>
      </c>
    </row>
    <row r="194" spans="2:9" x14ac:dyDescent="0.2">
      <c r="B194" s="30">
        <f t="shared" si="88"/>
        <v>7</v>
      </c>
      <c r="C194" s="30">
        <f t="shared" si="88"/>
        <v>4</v>
      </c>
      <c r="D194" s="31">
        <f t="shared" si="88"/>
        <v>4</v>
      </c>
      <c r="E194" s="30" t="str">
        <f t="shared" si="89"/>
        <v>Par</v>
      </c>
      <c r="H194" t="s">
        <v>12</v>
      </c>
      <c r="I194">
        <f>COUNTIF(E188:E196,"Other")</f>
        <v>3</v>
      </c>
    </row>
    <row r="195" spans="2:9" x14ac:dyDescent="0.2">
      <c r="B195" s="30">
        <f t="shared" si="88"/>
        <v>8</v>
      </c>
      <c r="C195" s="30">
        <f t="shared" si="88"/>
        <v>4</v>
      </c>
      <c r="D195" s="31">
        <f t="shared" si="88"/>
        <v>9</v>
      </c>
      <c r="E195" s="30" t="str">
        <f t="shared" si="89"/>
        <v>Other</v>
      </c>
    </row>
    <row r="196" spans="2:9" x14ac:dyDescent="0.2">
      <c r="B196" s="30">
        <f t="shared" si="88"/>
        <v>9</v>
      </c>
      <c r="C196" s="30">
        <f t="shared" si="88"/>
        <v>5</v>
      </c>
      <c r="D196" s="31">
        <f t="shared" si="88"/>
        <v>7</v>
      </c>
      <c r="E196" s="30" t="str">
        <f t="shared" si="89"/>
        <v>Double 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90">CB7</f>
        <v>10</v>
      </c>
      <c r="C199" s="30">
        <f t="shared" si="90"/>
        <v>4</v>
      </c>
      <c r="D199" s="31">
        <f t="shared" si="90"/>
        <v>0</v>
      </c>
      <c r="E199" s="30" t="str">
        <f t="shared" ref="E199:E207" si="91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90"/>
        <v>11</v>
      </c>
      <c r="C200" s="30">
        <f t="shared" si="90"/>
        <v>4</v>
      </c>
      <c r="D200" s="31">
        <f t="shared" si="90"/>
        <v>0</v>
      </c>
      <c r="E200" s="30" t="str">
        <f t="shared" si="91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90"/>
        <v>12</v>
      </c>
      <c r="C201" s="30">
        <f t="shared" si="90"/>
        <v>4</v>
      </c>
      <c r="D201" s="31">
        <f t="shared" si="90"/>
        <v>0</v>
      </c>
      <c r="E201" s="30" t="str">
        <f t="shared" si="91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90"/>
        <v>13</v>
      </c>
      <c r="C202" s="30">
        <f t="shared" si="90"/>
        <v>5</v>
      </c>
      <c r="D202" s="31">
        <f t="shared" si="90"/>
        <v>0</v>
      </c>
      <c r="E202" s="30" t="str">
        <f t="shared" si="91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90"/>
        <v>14</v>
      </c>
      <c r="C203" s="30">
        <f t="shared" si="90"/>
        <v>3</v>
      </c>
      <c r="D203" s="31">
        <f t="shared" si="90"/>
        <v>0</v>
      </c>
      <c r="E203" s="30" t="str">
        <f t="shared" si="91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90"/>
        <v>15</v>
      </c>
      <c r="C204" s="30">
        <f t="shared" si="90"/>
        <v>4</v>
      </c>
      <c r="D204" s="31">
        <f t="shared" si="90"/>
        <v>0</v>
      </c>
      <c r="E204" s="30" t="str">
        <f t="shared" si="91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90"/>
        <v>16</v>
      </c>
      <c r="C205" s="30">
        <f t="shared" si="90"/>
        <v>4</v>
      </c>
      <c r="D205" s="31">
        <f t="shared" si="90"/>
        <v>0</v>
      </c>
      <c r="E205" s="30" t="str">
        <f t="shared" si="91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90"/>
        <v>17</v>
      </c>
      <c r="C206" s="30">
        <f t="shared" si="90"/>
        <v>3</v>
      </c>
      <c r="D206" s="31">
        <f t="shared" si="90"/>
        <v>0</v>
      </c>
      <c r="E206" s="30" t="str">
        <f t="shared" si="91"/>
        <v xml:space="preserve">  </v>
      </c>
    </row>
    <row r="207" spans="2:9" x14ac:dyDescent="0.2">
      <c r="B207" s="30">
        <f t="shared" si="90"/>
        <v>18</v>
      </c>
      <c r="C207" s="30">
        <f t="shared" si="90"/>
        <v>5</v>
      </c>
      <c r="D207" s="31">
        <f t="shared" si="90"/>
        <v>0</v>
      </c>
      <c r="E207" s="30" t="str">
        <f t="shared" si="91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92">CH7</f>
        <v>1</v>
      </c>
      <c r="C210" s="30">
        <f t="shared" si="92"/>
        <v>4</v>
      </c>
      <c r="D210" s="31">
        <f t="shared" si="92"/>
        <v>0</v>
      </c>
      <c r="E210" s="30" t="str">
        <f t="shared" ref="E210:E218" si="93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92"/>
        <v>2</v>
      </c>
      <c r="C211" s="30">
        <f t="shared" si="92"/>
        <v>4</v>
      </c>
      <c r="D211" s="31">
        <f t="shared" si="92"/>
        <v>0</v>
      </c>
      <c r="E211" s="30" t="str">
        <f t="shared" si="93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92"/>
        <v>3</v>
      </c>
      <c r="C212" s="30">
        <f t="shared" si="92"/>
        <v>3</v>
      </c>
      <c r="D212" s="31">
        <f t="shared" si="92"/>
        <v>0</v>
      </c>
      <c r="E212" s="30" t="str">
        <f t="shared" si="93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92"/>
        <v>4</v>
      </c>
      <c r="C213" s="30">
        <f t="shared" si="92"/>
        <v>4</v>
      </c>
      <c r="D213" s="31">
        <f t="shared" si="92"/>
        <v>0</v>
      </c>
      <c r="E213" s="30" t="str">
        <f t="shared" si="93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92"/>
        <v>5</v>
      </c>
      <c r="C214" s="30">
        <f t="shared" si="92"/>
        <v>5</v>
      </c>
      <c r="D214" s="31">
        <f t="shared" si="92"/>
        <v>0</v>
      </c>
      <c r="E214" s="30" t="str">
        <f t="shared" si="93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92"/>
        <v>6</v>
      </c>
      <c r="C215" s="30">
        <f t="shared" si="92"/>
        <v>3</v>
      </c>
      <c r="D215" s="31">
        <f t="shared" si="92"/>
        <v>0</v>
      </c>
      <c r="E215" s="30" t="str">
        <f t="shared" si="93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92"/>
        <v>7</v>
      </c>
      <c r="C216" s="30">
        <f t="shared" si="92"/>
        <v>4</v>
      </c>
      <c r="D216" s="31">
        <f t="shared" si="92"/>
        <v>0</v>
      </c>
      <c r="E216" s="30" t="str">
        <f t="shared" si="93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92"/>
        <v>8</v>
      </c>
      <c r="C217" s="30">
        <f t="shared" si="92"/>
        <v>4</v>
      </c>
      <c r="D217" s="31">
        <f t="shared" si="92"/>
        <v>0</v>
      </c>
      <c r="E217" s="30" t="str">
        <f t="shared" si="93"/>
        <v xml:space="preserve">  </v>
      </c>
    </row>
    <row r="218" spans="2:9" x14ac:dyDescent="0.2">
      <c r="B218" s="30">
        <f t="shared" si="92"/>
        <v>9</v>
      </c>
      <c r="C218" s="30">
        <f t="shared" si="92"/>
        <v>5</v>
      </c>
      <c r="D218" s="31">
        <f t="shared" si="92"/>
        <v>0</v>
      </c>
      <c r="E218" s="30" t="str">
        <f t="shared" si="9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B696-EBBA-467D-96F8-1394FB41AFEE}">
  <sheetPr codeName="Sheet23"/>
  <dimension ref="A1:CN218"/>
  <sheetViews>
    <sheetView topLeftCell="A9" workbookViewId="0">
      <selection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181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0</v>
      </c>
      <c r="K29">
        <f>IFERROR(MIN(J7,V7,AH7,AT7,BF7,BR7,BX7,CJ7),0)</f>
        <v>0</v>
      </c>
      <c r="L29" s="2">
        <f>IFERROR(MAX(J7,V7,AH7,AT7,BF7,BR7,BX7,CJ7),0)</f>
        <v>0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IFERROR(AVERAGE(J8,V8,AH8,AT8,BF8,BR8,BX8,CJ8),0)</f>
        <v>0</v>
      </c>
      <c r="K30">
        <f t="shared" ref="K30:K37" si="48">IFERROR(MIN(J8,V8,AH8,AT8,BF8,BR8,BX8,CJ8),0)</f>
        <v>0</v>
      </c>
      <c r="L30" s="2">
        <f t="shared" ref="L30:L37" si="49">IFERROR(MAX(J8,V8,AH8,AT8,BF8,BR8,BX8,CJ8),0)</f>
        <v>0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0</v>
      </c>
      <c r="K31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0</v>
      </c>
      <c r="K32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0</v>
      </c>
      <c r="K33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0</v>
      </c>
      <c r="K34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0</v>
      </c>
      <c r="K35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0</v>
      </c>
      <c r="K36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0</v>
      </c>
      <c r="K37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0</v>
      </c>
      <c r="K38" s="34">
        <f t="shared" ref="K38:L38" si="50">SUM(K29:K37)</f>
        <v>0</v>
      </c>
      <c r="L38" s="34">
        <f t="shared" si="50"/>
        <v>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0</v>
      </c>
      <c r="K40">
        <f>IFERROR(MIN(D7,P7,AB7,AN7,AZ7,BL7,CD7),0)</f>
        <v>0</v>
      </c>
      <c r="L40" s="2">
        <f>IFERROR(MAX(D7,P7,AB7,AN7,AZ7,BL7,CD7),0)</f>
        <v>0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0</v>
      </c>
      <c r="K41">
        <f t="shared" ref="K41:K48" si="52">IFERROR(MIN(D8,P8,AB8,AN8,AZ8,BL8,CD8),0)</f>
        <v>0</v>
      </c>
      <c r="L41" s="2">
        <f t="shared" ref="L41:L48" si="53">IFERROR(MAX(D8,P8,AB8,AN8,AZ8,BL8,CD8),0)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0</v>
      </c>
      <c r="K42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0</v>
      </c>
      <c r="K43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0</v>
      </c>
      <c r="D44" s="2">
        <f>SUM(D29:D43)</f>
        <v>0</v>
      </c>
      <c r="E44">
        <f>SUM(E29:E43)</f>
        <v>0</v>
      </c>
      <c r="F44" s="2">
        <f>SUM(F29:F43)</f>
        <v>0</v>
      </c>
      <c r="G44" s="20"/>
      <c r="I44" s="30">
        <v>14</v>
      </c>
      <c r="J44" s="2">
        <f t="shared" si="51"/>
        <v>0</v>
      </c>
      <c r="K44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0</v>
      </c>
      <c r="K45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0</v>
      </c>
      <c r="K46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0</v>
      </c>
      <c r="K47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0</v>
      </c>
      <c r="K48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>
        <f t="shared" si="54"/>
        <v>0</v>
      </c>
      <c r="G49" s="20"/>
      <c r="I49" s="33" t="s">
        <v>117</v>
      </c>
      <c r="J49" s="34">
        <f>SUM(J40:J48)</f>
        <v>0</v>
      </c>
      <c r="K49" s="34">
        <f t="shared" ref="K49:L49" si="55">SUM(K40:K48)</f>
        <v>0</v>
      </c>
      <c r="L49" s="34">
        <f t="shared" si="55"/>
        <v>0</v>
      </c>
      <c r="M49" s="20"/>
      <c r="R49" s="2"/>
    </row>
    <row r="50" spans="1:18" x14ac:dyDescent="0.2">
      <c r="A50" s="20"/>
      <c r="B50" t="s">
        <v>118</v>
      </c>
      <c r="C50">
        <f t="shared" si="54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0</v>
      </c>
      <c r="G51" s="20"/>
      <c r="R51" s="2"/>
    </row>
    <row r="52" spans="1:18" x14ac:dyDescent="0.2">
      <c r="A52" s="20"/>
      <c r="B52" t="s">
        <v>12</v>
      </c>
      <c r="C52">
        <f t="shared" si="54"/>
        <v>0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0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0</v>
      </c>
      <c r="E133" s="30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0</v>
      </c>
      <c r="E134" s="30" t="str">
        <f t="shared" si="71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0</v>
      </c>
      <c r="E135" s="30" t="str">
        <f t="shared" si="71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0</v>
      </c>
      <c r="E136" s="30" t="str">
        <f t="shared" si="71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0</v>
      </c>
      <c r="E137" s="30" t="str">
        <f t="shared" si="71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0</v>
      </c>
      <c r="E138" s="30" t="str">
        <f t="shared" si="71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0</v>
      </c>
      <c r="E139" s="30" t="str">
        <f t="shared" si="71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0</v>
      </c>
      <c r="E140" s="30" t="str">
        <f t="shared" si="71"/>
        <v xml:space="preserve">  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0</v>
      </c>
      <c r="E141" s="30" t="str">
        <f t="shared" si="71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CN218"/>
  <sheetViews>
    <sheetView topLeftCell="A9" workbookViewId="0">
      <pane xSplit="13" topLeftCell="BI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21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9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7</v>
      </c>
      <c r="AC7" s="15">
        <f t="shared" ref="AC7:AC15" si="9">IF((AB7-AA7)&gt;3,AA7+3,AB7)</f>
        <v>7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8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8</v>
      </c>
      <c r="AC8" s="15">
        <f t="shared" si="9"/>
        <v>7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8</v>
      </c>
      <c r="BM8" s="15">
        <f t="shared" si="21"/>
        <v>7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>
        <v>8</v>
      </c>
      <c r="AC10" s="15">
        <f t="shared" si="9"/>
        <v>8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>
        <v>7</v>
      </c>
      <c r="K11" s="15">
        <f t="shared" si="3"/>
        <v>7</v>
      </c>
      <c r="L11" s="2">
        <v>0.5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1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>
        <v>4</v>
      </c>
      <c r="BM11" s="15">
        <f t="shared" si="21"/>
        <v>4</v>
      </c>
      <c r="BN11" s="2">
        <v>1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>
        <v>7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>
        <v>7</v>
      </c>
      <c r="AC12" s="15">
        <f t="shared" si="9"/>
        <v>7</v>
      </c>
      <c r="AD12" s="2"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>
        <v>8</v>
      </c>
      <c r="BM12" s="15">
        <f t="shared" si="21"/>
        <v>7</v>
      </c>
      <c r="BN12" s="2"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>
        <v>6</v>
      </c>
      <c r="AC13" s="15">
        <f t="shared" si="9"/>
        <v>6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>
        <v>7</v>
      </c>
      <c r="K14" s="15">
        <f t="shared" si="3"/>
        <v>7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>
        <v>3</v>
      </c>
      <c r="AC14" s="15">
        <f t="shared" si="9"/>
        <v>3</v>
      </c>
      <c r="AD14" s="2">
        <v>0.5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3</v>
      </c>
      <c r="BM14" s="15">
        <f t="shared" si="21"/>
        <v>3</v>
      </c>
      <c r="BN14" s="2">
        <v>1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9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F16" s="15">
        <f>SUM(F7:F15)</f>
        <v>0</v>
      </c>
      <c r="G16" s="9"/>
      <c r="H16" s="10" t="s">
        <v>37</v>
      </c>
      <c r="I16" s="15">
        <f>SUM(I7:I15)</f>
        <v>36</v>
      </c>
      <c r="J16" s="15">
        <f>SUM(J7:J15)</f>
        <v>60</v>
      </c>
      <c r="K16" s="15">
        <f>SUM(K7:K15)</f>
        <v>57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53</v>
      </c>
      <c r="AC16" s="15">
        <f>SUM(AC7:AC15)</f>
        <v>52</v>
      </c>
      <c r="AD16" s="2">
        <f>SUM(AD7:AD15)</f>
        <v>5.5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57</v>
      </c>
      <c r="BM16" s="15">
        <f>SUM(BM7:BM15)</f>
        <v>53</v>
      </c>
      <c r="BN16" s="2">
        <f>SUM(BN7:BN15)</f>
        <v>4.5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1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D18" s="2">
        <v>1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N18" s="2">
        <v>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6.5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4.5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21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16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17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 t="str">
        <f>IF(J16&lt;&gt;0,IF(L16&gt;4.5,"W",IF(L16=4.5,"T",IF(L16&lt;4.5,"L"))),0)</f>
        <v>W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W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T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9</v>
      </c>
      <c r="K29">
        <f>IFERROR(MIN(J7,V7,AH7,AT7,BF7,BR7,BX7,CJ7),0)</f>
        <v>9</v>
      </c>
      <c r="L29" s="2">
        <f>IFERROR(MAX(J7,V7,AH7,AT7,BF7,BR7,BX7,CJ7),0)</f>
        <v>9</v>
      </c>
      <c r="M29" s="20"/>
    </row>
    <row r="30" spans="1:91" x14ac:dyDescent="0.2">
      <c r="A30" s="20"/>
      <c r="B30" t="s">
        <v>40</v>
      </c>
      <c r="C30" s="2">
        <f>L20</f>
        <v>6</v>
      </c>
      <c r="D30" s="2">
        <f t="shared" si="45"/>
        <v>6</v>
      </c>
      <c r="E30">
        <f>IF(J16&gt;0,1,0)</f>
        <v>1</v>
      </c>
      <c r="F30" s="2">
        <f t="shared" si="46"/>
        <v>1</v>
      </c>
      <c r="G30" s="20"/>
      <c r="I30" s="30">
        <v>2</v>
      </c>
      <c r="J30" s="2">
        <f t="shared" ref="J30:J37" si="47">IFERROR(AVERAGE(J8,V8,AH8,AT8,BF8,BR8,BX8,CJ8),0)</f>
        <v>7</v>
      </c>
      <c r="K30">
        <f t="shared" ref="K30:K37" si="48">IFERROR(MIN(J8,V8,AH8,AT8,BF8,BR8,BX8,CJ8),0)</f>
        <v>7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4</v>
      </c>
      <c r="K31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5</v>
      </c>
      <c r="K32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6.5</v>
      </c>
      <c r="D33" s="2">
        <f t="shared" si="45"/>
        <v>6.5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7</v>
      </c>
      <c r="K33">
        <f t="shared" si="48"/>
        <v>7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7</v>
      </c>
      <c r="K34">
        <f t="shared" si="48"/>
        <v>7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6</v>
      </c>
      <c r="K35">
        <f t="shared" si="48"/>
        <v>6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7</v>
      </c>
      <c r="K36">
        <f t="shared" si="48"/>
        <v>7</v>
      </c>
      <c r="L36" s="2">
        <f t="shared" si="49"/>
        <v>7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8</v>
      </c>
      <c r="K37">
        <f t="shared" si="48"/>
        <v>8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60</v>
      </c>
      <c r="K38" s="34">
        <f t="shared" ref="K38:L38" si="50">SUM(K29:K37)</f>
        <v>60</v>
      </c>
      <c r="L38" s="34">
        <f t="shared" si="50"/>
        <v>60</v>
      </c>
      <c r="M38" s="20"/>
    </row>
    <row r="39" spans="1:18" x14ac:dyDescent="0.2">
      <c r="A39" s="20"/>
      <c r="B39" t="s">
        <v>49</v>
      </c>
      <c r="C39" s="2">
        <f>BN20</f>
        <v>4.5</v>
      </c>
      <c r="D39" s="2">
        <f t="shared" si="45"/>
        <v>4.5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7.5</v>
      </c>
      <c r="K40">
        <f>IFERROR(MIN(D7,P7,AB7,AN7,AZ7,BL7,CD7),0)</f>
        <v>7</v>
      </c>
      <c r="L40" s="2">
        <f>IFERROR(MAX(D7,P7,AB7,AN7,AZ7,BL7,CD7),0)</f>
        <v>8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8</v>
      </c>
      <c r="K41">
        <f t="shared" ref="K41:K48" si="52">IFERROR(MIN(D8,P8,AB8,AN8,AZ8,BL8,CD8),0)</f>
        <v>8</v>
      </c>
      <c r="L41" s="2">
        <f t="shared" ref="L41:L48" si="53">IFERROR(MAX(D8,P8,AB8,AN8,AZ8,BL8,CD8),0)</f>
        <v>8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4.5</v>
      </c>
      <c r="K42">
        <f t="shared" si="52"/>
        <v>4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7.5</v>
      </c>
      <c r="K43">
        <f t="shared" si="52"/>
        <v>7</v>
      </c>
      <c r="L43" s="2">
        <f t="shared" si="53"/>
        <v>8</v>
      </c>
      <c r="M43" s="20"/>
    </row>
    <row r="44" spans="1:18" x14ac:dyDescent="0.2">
      <c r="A44" s="20"/>
      <c r="B44" t="s">
        <v>37</v>
      </c>
      <c r="C44" s="2">
        <f>SUM(C29:C43)</f>
        <v>17</v>
      </c>
      <c r="D44" s="2">
        <f>SUM(D29:D43)</f>
        <v>17</v>
      </c>
      <c r="E44">
        <f>SUM(E29:E43)</f>
        <v>3</v>
      </c>
      <c r="F44" s="2">
        <f>SUM(F29:F43)</f>
        <v>3</v>
      </c>
      <c r="G44" s="20"/>
      <c r="I44" s="30">
        <v>14</v>
      </c>
      <c r="J44" s="2">
        <f t="shared" si="51"/>
        <v>4</v>
      </c>
      <c r="K44">
        <f t="shared" si="52"/>
        <v>4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7.5</v>
      </c>
      <c r="K45">
        <f t="shared" si="52"/>
        <v>7</v>
      </c>
      <c r="L45" s="2">
        <f t="shared" si="53"/>
        <v>8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5.5</v>
      </c>
      <c r="K46">
        <f t="shared" si="52"/>
        <v>5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3</v>
      </c>
      <c r="K47">
        <f t="shared" si="52"/>
        <v>3</v>
      </c>
      <c r="L47" s="2">
        <f t="shared" si="53"/>
        <v>3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7.5</v>
      </c>
      <c r="K48">
        <f t="shared" si="52"/>
        <v>6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3</v>
      </c>
      <c r="G49" s="20"/>
      <c r="I49" s="33" t="s">
        <v>117</v>
      </c>
      <c r="J49" s="34">
        <f>SUM(J40:J48)</f>
        <v>55</v>
      </c>
      <c r="K49" s="34">
        <f t="shared" ref="K49:L49" si="56">SUM(K40:K48)</f>
        <v>51</v>
      </c>
      <c r="L49" s="34">
        <f t="shared" si="56"/>
        <v>59</v>
      </c>
      <c r="M49" s="20"/>
      <c r="R49" s="2"/>
    </row>
    <row r="50" spans="1:18" x14ac:dyDescent="0.2">
      <c r="A50" s="20"/>
      <c r="B50" t="s">
        <v>118</v>
      </c>
      <c r="C50">
        <f t="shared" si="55"/>
        <v>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4</v>
      </c>
      <c r="G51" s="20"/>
      <c r="R51" s="2"/>
    </row>
    <row r="52" spans="1:18" x14ac:dyDescent="0.2">
      <c r="A52" s="20"/>
      <c r="B52" t="s">
        <v>12</v>
      </c>
      <c r="C52">
        <f t="shared" si="55"/>
        <v>13</v>
      </c>
      <c r="G52" s="20"/>
      <c r="R52" s="2"/>
    </row>
    <row r="53" spans="1:18" x14ac:dyDescent="0.2">
      <c r="A53" s="20"/>
      <c r="B53" t="s">
        <v>37</v>
      </c>
      <c r="C53" s="28">
        <f>SUM(C47:C52)</f>
        <v>27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0</v>
      </c>
      <c r="E56" s="30" t="str">
        <f t="shared" ref="E56:E64" si="58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0</v>
      </c>
      <c r="E57" s="30" t="str">
        <f t="shared" si="58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0</v>
      </c>
      <c r="E58" s="30" t="str">
        <f t="shared" si="58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0</v>
      </c>
      <c r="E59" s="30" t="str">
        <f t="shared" si="58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0</v>
      </c>
      <c r="E60" s="30" t="str">
        <f t="shared" si="58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0</v>
      </c>
      <c r="E61" s="30" t="str">
        <f t="shared" si="58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0</v>
      </c>
      <c r="E62" s="30" t="str">
        <f t="shared" si="58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0</v>
      </c>
      <c r="E63" s="30" t="str">
        <f t="shared" si="58"/>
        <v xml:space="preserve">  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0</v>
      </c>
      <c r="E64" s="30" t="str">
        <f t="shared" si="58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9</v>
      </c>
      <c r="E67" s="30" t="str">
        <f t="shared" ref="E67:E75" si="60">IF(D67&lt;&gt;0,IF((D67-C67)=-1,"Birdie",IF((D67-C67)=-2,"Eagle",IF((D67-C67)=0,"Par",IF((D67-C67)=1,"bogey",IF((D67-C67)=2,"Double bogey","Other"))))),"  ")</f>
        <v>Other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7</v>
      </c>
      <c r="E68" s="30" t="str">
        <f t="shared" si="60"/>
        <v>Other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4</v>
      </c>
      <c r="E69" s="30" t="str">
        <f t="shared" si="60"/>
        <v>bogey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5</v>
      </c>
      <c r="E70" s="30" t="str">
        <f t="shared" si="60"/>
        <v>bogey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7</v>
      </c>
      <c r="E71" s="30" t="str">
        <f t="shared" si="60"/>
        <v>Double bogey</v>
      </c>
      <c r="H71" t="s">
        <v>122</v>
      </c>
      <c r="I71">
        <f>COUNTIF(E67:E75,"bogey")</f>
        <v>2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7</v>
      </c>
      <c r="E72" s="30" t="str">
        <f t="shared" si="60"/>
        <v>Other</v>
      </c>
      <c r="H72" t="s">
        <v>123</v>
      </c>
      <c r="I72">
        <f>COUNTIF(E67:E75,"Double bogey")</f>
        <v>2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6</v>
      </c>
      <c r="E73" s="30" t="str">
        <f t="shared" si="60"/>
        <v>Double bogey</v>
      </c>
      <c r="H73" t="s">
        <v>12</v>
      </c>
      <c r="I73">
        <f>COUNTIF(E67:E75,"Other")</f>
        <v>5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7</v>
      </c>
      <c r="E74" s="30" t="str">
        <f t="shared" si="60"/>
        <v>Other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8</v>
      </c>
      <c r="E75" s="30" t="str">
        <f t="shared" si="60"/>
        <v>Other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0</v>
      </c>
      <c r="E78" s="30" t="str">
        <f t="shared" ref="E78:E86" si="62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0</v>
      </c>
      <c r="E79" s="30" t="str">
        <f t="shared" si="62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0</v>
      </c>
      <c r="E80" s="30" t="str">
        <f t="shared" si="62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0</v>
      </c>
      <c r="E81" s="30" t="str">
        <f t="shared" si="62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0</v>
      </c>
      <c r="E82" s="30" t="str">
        <f t="shared" si="62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0</v>
      </c>
      <c r="E83" s="30" t="str">
        <f t="shared" si="62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0</v>
      </c>
      <c r="E84" s="30" t="str">
        <f t="shared" si="62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0</v>
      </c>
      <c r="E85" s="30" t="str">
        <f t="shared" si="62"/>
        <v xml:space="preserve">  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0</v>
      </c>
      <c r="E86" s="30" t="str">
        <f t="shared" si="62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0</v>
      </c>
      <c r="E89" s="30" t="str">
        <f t="shared" ref="E89:E97" si="64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0</v>
      </c>
      <c r="E90" s="30" t="str">
        <f t="shared" si="64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0</v>
      </c>
      <c r="E91" s="30" t="str">
        <f t="shared" si="64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0</v>
      </c>
      <c r="E92" s="30" t="str">
        <f t="shared" si="64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0</v>
      </c>
      <c r="E93" s="30" t="str">
        <f t="shared" si="64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0</v>
      </c>
      <c r="E94" s="30" t="str">
        <f t="shared" si="64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0</v>
      </c>
      <c r="E95" s="30" t="str">
        <f t="shared" si="64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0</v>
      </c>
      <c r="E96" s="30" t="str">
        <f t="shared" si="64"/>
        <v xml:space="preserve">  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0</v>
      </c>
      <c r="E97" s="30" t="str">
        <f t="shared" si="64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7</v>
      </c>
      <c r="E100" s="30" t="str">
        <f t="shared" ref="E100:E108" si="66">IF(D100&lt;&gt;0,IF((D100-C100)=-1,"Birdie",IF((D100-C100)=-2,"Eagle",IF((D100-C100)=0,"Par",IF((D100-C100)=1,"bogey",IF((D100-C100)=2,"Double bogey","Other"))))),"  ")</f>
        <v>Other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8</v>
      </c>
      <c r="E101" s="30" t="str">
        <f t="shared" si="66"/>
        <v>Other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4</v>
      </c>
      <c r="E102" s="30" t="str">
        <f t="shared" si="66"/>
        <v>Par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8</v>
      </c>
      <c r="E103" s="30" t="str">
        <f t="shared" si="66"/>
        <v>Other</v>
      </c>
      <c r="H103" t="s">
        <v>9</v>
      </c>
      <c r="I103">
        <f>COUNTIF(E100:E108,"Par")</f>
        <v>2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4</v>
      </c>
      <c r="E104" s="30" t="str">
        <f t="shared" si="66"/>
        <v>bogey</v>
      </c>
      <c r="H104" t="s">
        <v>122</v>
      </c>
      <c r="I104">
        <f>COUNTIF(E100:E108,"bogey")</f>
        <v>2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7</v>
      </c>
      <c r="E105" s="30" t="str">
        <f t="shared" si="66"/>
        <v>Other</v>
      </c>
      <c r="H105" t="s">
        <v>123</v>
      </c>
      <c r="I105">
        <f>COUNTIF(E100:E108,"Double bogey")</f>
        <v>1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6</v>
      </c>
      <c r="E106" s="30" t="str">
        <f t="shared" si="66"/>
        <v>Double bogey</v>
      </c>
      <c r="H106" t="s">
        <v>12</v>
      </c>
      <c r="I106">
        <f>COUNTIF(E100:E108,"Other")</f>
        <v>4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3</v>
      </c>
      <c r="E107" s="30" t="str">
        <f t="shared" si="66"/>
        <v>Par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6</v>
      </c>
      <c r="E108" s="30" t="str">
        <f t="shared" si="66"/>
        <v>bogey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0</v>
      </c>
      <c r="E111" s="30" t="str">
        <f t="shared" ref="E111:E119" si="68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0</v>
      </c>
      <c r="E112" s="30" t="str">
        <f t="shared" si="68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0</v>
      </c>
      <c r="E113" s="30" t="str">
        <f t="shared" si="68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0</v>
      </c>
      <c r="E114" s="30" t="str">
        <f t="shared" si="68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0</v>
      </c>
      <c r="E115" s="30" t="str">
        <f t="shared" si="68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0</v>
      </c>
      <c r="E116" s="30" t="str">
        <f t="shared" si="68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0</v>
      </c>
      <c r="E117" s="30" t="str">
        <f t="shared" si="68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0</v>
      </c>
      <c r="E118" s="30" t="str">
        <f t="shared" si="68"/>
        <v xml:space="preserve">  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0</v>
      </c>
      <c r="E119" s="30" t="str">
        <f t="shared" si="68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0</v>
      </c>
      <c r="E122" s="30" t="str">
        <f t="shared" ref="E122:E130" si="70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0</v>
      </c>
      <c r="E123" s="30" t="str">
        <f t="shared" si="70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0</v>
      </c>
      <c r="E124" s="30" t="str">
        <f t="shared" si="70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0</v>
      </c>
      <c r="E125" s="30" t="str">
        <f t="shared" si="70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0</v>
      </c>
      <c r="E126" s="30" t="str">
        <f t="shared" si="70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0</v>
      </c>
      <c r="E127" s="30" t="str">
        <f t="shared" si="70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0</v>
      </c>
      <c r="E128" s="30" t="str">
        <f t="shared" si="70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0</v>
      </c>
      <c r="E129" s="30" t="str">
        <f t="shared" si="70"/>
        <v xml:space="preserve">  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0</v>
      </c>
      <c r="E130" s="30" t="str">
        <f t="shared" si="70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0</v>
      </c>
      <c r="E133" s="30" t="str">
        <f t="shared" ref="E133:E141" si="72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0</v>
      </c>
      <c r="E134" s="30" t="str">
        <f t="shared" si="72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0</v>
      </c>
      <c r="E135" s="30" t="str">
        <f t="shared" si="72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0</v>
      </c>
      <c r="E136" s="30" t="str">
        <f t="shared" si="72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0</v>
      </c>
      <c r="E137" s="30" t="str">
        <f t="shared" si="72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0</v>
      </c>
      <c r="E138" s="30" t="str">
        <f t="shared" si="72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0</v>
      </c>
      <c r="E139" s="30" t="str">
        <f t="shared" si="72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0</v>
      </c>
      <c r="E140" s="30" t="str">
        <f t="shared" si="72"/>
        <v xml:space="preserve">  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0</v>
      </c>
      <c r="E141" s="30" t="str">
        <f t="shared" si="72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0</v>
      </c>
      <c r="E144" s="30" t="str">
        <f t="shared" ref="E144:E152" si="74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0</v>
      </c>
      <c r="E145" s="30" t="str">
        <f t="shared" si="74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0</v>
      </c>
      <c r="E146" s="30" t="str">
        <f t="shared" si="74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0</v>
      </c>
      <c r="E147" s="30" t="str">
        <f t="shared" si="74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0</v>
      </c>
      <c r="E148" s="30" t="str">
        <f t="shared" si="74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0</v>
      </c>
      <c r="E149" s="30" t="str">
        <f t="shared" si="74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0</v>
      </c>
      <c r="E150" s="30" t="str">
        <f t="shared" si="74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0</v>
      </c>
      <c r="E151" s="30" t="str">
        <f t="shared" si="74"/>
        <v xml:space="preserve">  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0</v>
      </c>
      <c r="E152" s="30" t="str">
        <f t="shared" si="74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0</v>
      </c>
      <c r="E155" s="30" t="str">
        <f t="shared" ref="E155:E163" si="76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0</v>
      </c>
      <c r="E156" s="30" t="str">
        <f t="shared" si="76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0</v>
      </c>
      <c r="E157" s="30" t="str">
        <f t="shared" si="76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0</v>
      </c>
      <c r="E158" s="30" t="str">
        <f t="shared" si="76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0</v>
      </c>
      <c r="E159" s="30" t="str">
        <f t="shared" si="76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0</v>
      </c>
      <c r="E160" s="30" t="str">
        <f t="shared" si="76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0</v>
      </c>
      <c r="E161" s="30" t="str">
        <f t="shared" si="76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0</v>
      </c>
      <c r="E162" s="30" t="str">
        <f t="shared" si="76"/>
        <v xml:space="preserve">  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0</v>
      </c>
      <c r="E163" s="30" t="str">
        <f t="shared" si="76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8</v>
      </c>
      <c r="E166" s="30" t="str">
        <f t="shared" ref="E166:E174" si="78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8</v>
      </c>
      <c r="E167" s="30" t="str">
        <f t="shared" si="78"/>
        <v>Other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5</v>
      </c>
      <c r="E168" s="30" t="str">
        <f t="shared" si="78"/>
        <v>bogey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7</v>
      </c>
      <c r="E169" s="30" t="str">
        <f t="shared" si="78"/>
        <v>Double bogey</v>
      </c>
      <c r="H169" t="s">
        <v>9</v>
      </c>
      <c r="I169">
        <f>COUNTIF(E166:E174,"Par")</f>
        <v>1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4</v>
      </c>
      <c r="E170" s="30" t="str">
        <f t="shared" si="78"/>
        <v>bogey</v>
      </c>
      <c r="H170" t="s">
        <v>122</v>
      </c>
      <c r="I170">
        <f>COUNTIF(E166:E174,"bogey")</f>
        <v>3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8</v>
      </c>
      <c r="E171" s="30" t="str">
        <f t="shared" si="78"/>
        <v>Other</v>
      </c>
      <c r="H171" t="s">
        <v>123</v>
      </c>
      <c r="I171">
        <f>COUNTIF(E166:E174,"Double bogey")</f>
        <v>1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5</v>
      </c>
      <c r="E172" s="30" t="str">
        <f t="shared" si="78"/>
        <v>bogey</v>
      </c>
      <c r="H172" t="s">
        <v>12</v>
      </c>
      <c r="I172">
        <f>COUNTIF(E166:E174,"Other")</f>
        <v>4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3</v>
      </c>
      <c r="E173" s="30" t="str">
        <f t="shared" si="78"/>
        <v>Par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9</v>
      </c>
      <c r="E174" s="30" t="str">
        <f t="shared" si="78"/>
        <v>Other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0</v>
      </c>
      <c r="E177" s="30" t="str">
        <f t="shared" ref="E177:E185" si="80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0</v>
      </c>
      <c r="E178" s="30" t="str">
        <f t="shared" si="80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0</v>
      </c>
      <c r="E179" s="30" t="str">
        <f t="shared" si="80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0</v>
      </c>
      <c r="E180" s="30" t="str">
        <f t="shared" si="80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0</v>
      </c>
      <c r="E181" s="30" t="str">
        <f t="shared" si="80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0</v>
      </c>
      <c r="E182" s="30" t="str">
        <f t="shared" si="80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0</v>
      </c>
      <c r="E183" s="30" t="str">
        <f t="shared" si="80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0</v>
      </c>
      <c r="E184" s="30" t="str">
        <f t="shared" si="80"/>
        <v xml:space="preserve">  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0</v>
      </c>
      <c r="E185" s="30" t="str">
        <f t="shared" si="80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0</v>
      </c>
      <c r="E188" s="30" t="str">
        <f t="shared" ref="E188:E196" si="82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0</v>
      </c>
      <c r="E189" s="30" t="str">
        <f t="shared" si="82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0</v>
      </c>
      <c r="E190" s="30" t="str">
        <f t="shared" si="82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0</v>
      </c>
      <c r="E191" s="30" t="str">
        <f t="shared" si="82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0</v>
      </c>
      <c r="E192" s="30" t="str">
        <f t="shared" si="82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0</v>
      </c>
      <c r="E193" s="30" t="str">
        <f t="shared" si="82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0</v>
      </c>
      <c r="E194" s="30" t="str">
        <f t="shared" si="82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0</v>
      </c>
      <c r="E195" s="30" t="str">
        <f t="shared" si="82"/>
        <v xml:space="preserve">  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0</v>
      </c>
      <c r="E196" s="30" t="str">
        <f t="shared" si="82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0</v>
      </c>
      <c r="E199" s="30" t="str">
        <f t="shared" ref="E199:E207" si="84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0</v>
      </c>
      <c r="E200" s="30" t="str">
        <f t="shared" si="84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0</v>
      </c>
      <c r="E201" s="30" t="str">
        <f t="shared" si="84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0</v>
      </c>
      <c r="E202" s="30" t="str">
        <f t="shared" si="84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0</v>
      </c>
      <c r="E203" s="30" t="str">
        <f t="shared" si="84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0</v>
      </c>
      <c r="E204" s="30" t="str">
        <f t="shared" si="84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0</v>
      </c>
      <c r="E205" s="30" t="str">
        <f t="shared" si="84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0</v>
      </c>
      <c r="E206" s="30" t="str">
        <f t="shared" si="84"/>
        <v xml:space="preserve">  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0</v>
      </c>
      <c r="E207" s="30" t="str">
        <f t="shared" si="84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0</v>
      </c>
      <c r="E210" s="30" t="str">
        <f t="shared" ref="E210:E218" si="86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0</v>
      </c>
      <c r="E211" s="30" t="str">
        <f t="shared" si="86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0</v>
      </c>
      <c r="E212" s="30" t="str">
        <f t="shared" si="86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0</v>
      </c>
      <c r="E213" s="30" t="str">
        <f t="shared" si="86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0</v>
      </c>
      <c r="E214" s="30" t="str">
        <f t="shared" si="86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0</v>
      </c>
      <c r="E215" s="30" t="str">
        <f t="shared" si="86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0</v>
      </c>
      <c r="E216" s="30" t="str">
        <f t="shared" si="86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0</v>
      </c>
      <c r="E217" s="30" t="str">
        <f t="shared" si="86"/>
        <v xml:space="preserve">  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0</v>
      </c>
      <c r="E218" s="30" t="str">
        <f t="shared" si="86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AC21-C4D1-455B-AE99-A8F7D7952CF4}">
  <sheetPr codeName="Sheet25"/>
  <dimension ref="A1:CN218"/>
  <sheetViews>
    <sheetView workbookViewId="0">
      <pane xSplit="13" topLeftCell="BZ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194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8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3</v>
      </c>
      <c r="BG7" s="15">
        <f t="shared" ref="BG7:BG15" si="19">IF((BF7-BE7)&gt;3,BE7+3,BF7)</f>
        <v>3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3</v>
      </c>
      <c r="AS9" s="15">
        <f t="shared" si="14"/>
        <v>3</v>
      </c>
      <c r="AT9" s="15">
        <v>4</v>
      </c>
      <c r="AU9" s="15">
        <f t="shared" si="15"/>
        <v>4</v>
      </c>
      <c r="AV9" s="2">
        <v>0.5</v>
      </c>
      <c r="AW9" s="9"/>
      <c r="AX9" s="16">
        <f t="shared" si="38"/>
        <v>12</v>
      </c>
      <c r="AY9" s="15">
        <f t="shared" si="16"/>
        <v>4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3</v>
      </c>
      <c r="BF9" s="15">
        <v>3</v>
      </c>
      <c r="BG9" s="15">
        <f t="shared" si="19"/>
        <v>3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>
        <v>3</v>
      </c>
      <c r="CK9" s="15">
        <f t="shared" si="29"/>
        <v>3</v>
      </c>
      <c r="CL9" s="2">
        <v>1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>
        <v>9</v>
      </c>
      <c r="AO10" s="15">
        <f t="shared" si="13"/>
        <v>8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4</v>
      </c>
      <c r="AU10" s="15">
        <f t="shared" si="15"/>
        <v>4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>
        <v>11</v>
      </c>
      <c r="BA10" s="15">
        <f t="shared" si="17"/>
        <v>8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>
        <v>5</v>
      </c>
      <c r="AO11" s="15">
        <f t="shared" si="13"/>
        <v>5</v>
      </c>
      <c r="AP11" s="2">
        <v>0.5</v>
      </c>
      <c r="AQ11" s="9"/>
      <c r="AR11" s="16">
        <f t="shared" si="37"/>
        <v>5</v>
      </c>
      <c r="AS11" s="15">
        <f t="shared" si="14"/>
        <v>5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14</v>
      </c>
      <c r="AY11" s="15">
        <f t="shared" si="16"/>
        <v>3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5</v>
      </c>
      <c r="BE11" s="15">
        <f t="shared" si="18"/>
        <v>5</v>
      </c>
      <c r="BF11" s="15">
        <v>6</v>
      </c>
      <c r="BG11" s="15">
        <f t="shared" si="19"/>
        <v>6</v>
      </c>
      <c r="BH11" s="2">
        <v>1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>
        <v>8</v>
      </c>
      <c r="BS11" s="15">
        <f t="shared" si="23"/>
        <v>8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>
        <v>5</v>
      </c>
      <c r="CK11" s="15">
        <f t="shared" si="29"/>
        <v>5</v>
      </c>
      <c r="CL11" s="2">
        <v>1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>
        <v>7</v>
      </c>
      <c r="AO12" s="15">
        <f t="shared" si="13"/>
        <v>7</v>
      </c>
      <c r="AP12" s="2">
        <v>0</v>
      </c>
      <c r="AQ12" s="9"/>
      <c r="AR12" s="16">
        <f t="shared" si="37"/>
        <v>6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6</v>
      </c>
      <c r="BG12" s="15">
        <f t="shared" si="19"/>
        <v>6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>
        <v>3</v>
      </c>
      <c r="BS12" s="15">
        <f t="shared" si="23"/>
        <v>3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>
        <v>6</v>
      </c>
      <c r="AO13" s="15">
        <f t="shared" si="13"/>
        <v>6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16</v>
      </c>
      <c r="AY13" s="15">
        <f t="shared" si="16"/>
        <v>4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>
        <v>8</v>
      </c>
      <c r="CK13" s="15">
        <f t="shared" si="29"/>
        <v>7</v>
      </c>
      <c r="CL13" s="2"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>
        <v>5</v>
      </c>
      <c r="AO14" s="15">
        <f t="shared" si="13"/>
        <v>5</v>
      </c>
      <c r="AP14" s="2">
        <v>1</v>
      </c>
      <c r="AQ14" s="9"/>
      <c r="AR14" s="16">
        <f t="shared" si="37"/>
        <v>8</v>
      </c>
      <c r="AS14" s="15">
        <f t="shared" si="14"/>
        <v>4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17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6</v>
      </c>
      <c r="BG14" s="15">
        <f t="shared" si="19"/>
        <v>6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>
        <v>5</v>
      </c>
      <c r="BS14" s="15">
        <f t="shared" si="23"/>
        <v>5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>
        <v>4</v>
      </c>
      <c r="CK14" s="15">
        <f t="shared" si="29"/>
        <v>4</v>
      </c>
      <c r="CL14" s="2">
        <v>1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1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F16" s="15">
        <f>SUM(F7:F15)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57</v>
      </c>
      <c r="AO16" s="15">
        <f>SUM(AO7:AO15)</f>
        <v>56</v>
      </c>
      <c r="AP16" s="2">
        <f>SUM(AP7:AP15)</f>
        <v>5</v>
      </c>
      <c r="AQ16" s="9"/>
      <c r="AR16" s="10" t="s">
        <v>37</v>
      </c>
      <c r="AS16" s="15">
        <f>SUM(AS7:AS15)</f>
        <v>36</v>
      </c>
      <c r="AT16" s="15">
        <f>SUM(AT7:AT15)</f>
        <v>46</v>
      </c>
      <c r="AU16" s="15">
        <f>SUM(AU7:AU15)</f>
        <v>45</v>
      </c>
      <c r="AV16" s="2">
        <f>SUM(AV7:AV15)</f>
        <v>6.5</v>
      </c>
      <c r="AW16" s="9"/>
      <c r="AX16" s="10" t="s">
        <v>37</v>
      </c>
      <c r="AY16" s="15">
        <f>SUM(AY7:AY15)</f>
        <v>36</v>
      </c>
      <c r="AZ16" s="15">
        <f>SUM(AZ7:AZ15)</f>
        <v>58</v>
      </c>
      <c r="BA16" s="15">
        <f>SUM(BA7:BA15)</f>
        <v>55</v>
      </c>
      <c r="BB16" s="2">
        <f>SUM(BB7:BB15)</f>
        <v>2.5</v>
      </c>
      <c r="BC16" s="9"/>
      <c r="BD16" s="10" t="s">
        <v>37</v>
      </c>
      <c r="BE16" s="15">
        <f>SUM(BE7:BE15)</f>
        <v>36</v>
      </c>
      <c r="BF16" s="15">
        <f>SUM(BF7:BF15)</f>
        <v>47</v>
      </c>
      <c r="BG16" s="15">
        <f>SUM(BG7:BG15)</f>
        <v>47</v>
      </c>
      <c r="BH16" s="2">
        <f>SUM(BH7:BH15)</f>
        <v>7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51</v>
      </c>
      <c r="BS16" s="15">
        <f>SUM(BS7:BS15)</f>
        <v>51</v>
      </c>
      <c r="BT16" s="2">
        <f>SUM(BT7:BT15)</f>
        <v>3.5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47</v>
      </c>
      <c r="CK16" s="15">
        <f>SUM(CK7:CK15)</f>
        <v>46</v>
      </c>
      <c r="CL16" s="2">
        <f>SUM(CL7:CL15)</f>
        <v>7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H18" s="2">
        <v>1</v>
      </c>
      <c r="BI18" s="9"/>
      <c r="BM18" t="s">
        <v>110</v>
      </c>
      <c r="BO18" s="9"/>
      <c r="BS18" t="s">
        <v>110</v>
      </c>
      <c r="BT18" s="2">
        <v>0</v>
      </c>
      <c r="BU18" s="9"/>
      <c r="BY18" t="s">
        <v>110</v>
      </c>
      <c r="CA18" s="9"/>
      <c r="CE18" t="s">
        <v>110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5</v>
      </c>
      <c r="AQ20" s="9"/>
      <c r="AU20" t="s">
        <v>111</v>
      </c>
      <c r="AV20" s="17">
        <f>SUM(AV16:AV19)</f>
        <v>7.5</v>
      </c>
      <c r="AW20" s="9"/>
      <c r="BA20" t="s">
        <v>111</v>
      </c>
      <c r="BB20" s="17">
        <f>SUM(BB16:BB19)</f>
        <v>2.5</v>
      </c>
      <c r="BC20" s="9"/>
      <c r="BG20" t="s">
        <v>111</v>
      </c>
      <c r="BH20" s="17">
        <f>SUM(BH16:BH19)</f>
        <v>8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3.5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8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20</v>
      </c>
      <c r="AQ22" s="9"/>
      <c r="AU22" t="s">
        <v>55</v>
      </c>
      <c r="AV22" s="2">
        <f>IF(AT16=0,0,AU16-AS16)</f>
        <v>9</v>
      </c>
      <c r="AW22" s="9"/>
      <c r="BA22" t="s">
        <v>55</v>
      </c>
      <c r="BB22" s="2">
        <f>IF(AZ16=0,0,BA16-AY16)</f>
        <v>19</v>
      </c>
      <c r="BC22" s="9"/>
      <c r="BG22" t="s">
        <v>55</v>
      </c>
      <c r="BH22" s="2">
        <f>IF(BF16=0,0,BG16-BE16)</f>
        <v>11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15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10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5.25</v>
      </c>
      <c r="K29">
        <f>IFERROR(MIN(J7,V7,AH7,AT7,BF7,BR7,BX7,CJ7),0)</f>
        <v>3</v>
      </c>
      <c r="L29" s="2">
        <f>IFERROR(MAX(J7,V7,AH7,AT7,BF7,BR7,BX7,CJ7),0)</f>
        <v>8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IFERROR(AVERAGE(J8,V8,AH8,AT8,BF8,BR8,BX8,CJ8),0)</f>
        <v>6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3.5</v>
      </c>
      <c r="K31">
        <f t="shared" si="48"/>
        <v>3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5</v>
      </c>
      <c r="K3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6</v>
      </c>
      <c r="K33">
        <f t="shared" si="48"/>
        <v>5</v>
      </c>
      <c r="L33" s="2">
        <f t="shared" si="49"/>
        <v>8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4.25</v>
      </c>
      <c r="K34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5</v>
      </c>
      <c r="D35" s="2">
        <f t="shared" si="45"/>
        <v>5</v>
      </c>
      <c r="E35">
        <f>IF(AN16&gt;0,1,0)</f>
        <v>1</v>
      </c>
      <c r="F35" s="2">
        <f t="shared" si="46"/>
        <v>1</v>
      </c>
      <c r="G35" s="20"/>
      <c r="I35" s="30">
        <v>7</v>
      </c>
      <c r="J35" s="2">
        <f t="shared" si="47"/>
        <v>6</v>
      </c>
      <c r="K35">
        <f t="shared" si="48"/>
        <v>5</v>
      </c>
      <c r="L35" s="2">
        <f t="shared" si="49"/>
        <v>8</v>
      </c>
      <c r="M35" s="20"/>
    </row>
    <row r="36" spans="1:18" x14ac:dyDescent="0.2">
      <c r="A36" s="20"/>
      <c r="B36" t="s">
        <v>46</v>
      </c>
      <c r="C36" s="2">
        <f>AV20</f>
        <v>7.5</v>
      </c>
      <c r="D36" s="2">
        <f t="shared" si="45"/>
        <v>7.5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4.75</v>
      </c>
      <c r="K36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2.5</v>
      </c>
      <c r="D37" s="2">
        <f t="shared" si="45"/>
        <v>2.5</v>
      </c>
      <c r="E37">
        <f>IF(AZ16&gt;0,1,0)</f>
        <v>1</v>
      </c>
      <c r="F37" s="2">
        <f t="shared" si="46"/>
        <v>1</v>
      </c>
      <c r="G37" s="20"/>
      <c r="I37" s="30">
        <v>9</v>
      </c>
      <c r="J37" s="2">
        <f t="shared" si="47"/>
        <v>7</v>
      </c>
      <c r="K37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8</v>
      </c>
      <c r="D38" s="2">
        <f t="shared" si="45"/>
        <v>8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47.75</v>
      </c>
      <c r="K38" s="34">
        <f t="shared" ref="K38:L38" si="50">SUM(K29:K37)</f>
        <v>38</v>
      </c>
      <c r="L38" s="34">
        <f t="shared" si="50"/>
        <v>61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3.5</v>
      </c>
      <c r="D40" s="2">
        <f t="shared" si="45"/>
        <v>3.5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7</v>
      </c>
      <c r="K40">
        <f>IFERROR(MIN(D7,P7,AB7,AN7,AZ7,BL7,CD7),0)</f>
        <v>7</v>
      </c>
      <c r="L40" s="2">
        <f>IFERROR(MAX(D7,P7,AB7,AN7,AZ7,BL7,CD7),0)</f>
        <v>7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6</v>
      </c>
      <c r="K41">
        <f t="shared" ref="K41:K48" si="52">IFERROR(MIN(D8,P8,AB8,AN8,AZ8,BL8,CD8),0)</f>
        <v>5</v>
      </c>
      <c r="L41" s="2">
        <f t="shared" ref="L41:L48" si="53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6.5</v>
      </c>
      <c r="K42">
        <f t="shared" si="52"/>
        <v>6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5">
        <f>CL20</f>
        <v>8</v>
      </c>
      <c r="D43" s="25">
        <f t="shared" si="45"/>
        <v>8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10</v>
      </c>
      <c r="K43">
        <f t="shared" si="52"/>
        <v>9</v>
      </c>
      <c r="L43" s="2">
        <f t="shared" si="53"/>
        <v>11</v>
      </c>
      <c r="M43" s="20"/>
    </row>
    <row r="44" spans="1:18" x14ac:dyDescent="0.2">
      <c r="A44" s="20"/>
      <c r="B44" t="s">
        <v>37</v>
      </c>
      <c r="C44" s="2">
        <f>SUM(C29:C43)</f>
        <v>34.5</v>
      </c>
      <c r="D44" s="2">
        <f>SUM(D29:D43)</f>
        <v>34.5</v>
      </c>
      <c r="E44">
        <f>SUM(E29:E43)</f>
        <v>6</v>
      </c>
      <c r="F44" s="2">
        <f>SUM(F29:F43)</f>
        <v>6</v>
      </c>
      <c r="G44" s="20"/>
      <c r="I44" s="30">
        <v>14</v>
      </c>
      <c r="J44" s="2">
        <f t="shared" si="51"/>
        <v>5</v>
      </c>
      <c r="K44">
        <f t="shared" si="52"/>
        <v>5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</v>
      </c>
      <c r="K45">
        <f t="shared" si="52"/>
        <v>5</v>
      </c>
      <c r="L45" s="2">
        <f t="shared" si="53"/>
        <v>7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</v>
      </c>
      <c r="K46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5</v>
      </c>
      <c r="K47">
        <f t="shared" si="52"/>
        <v>5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1</v>
      </c>
      <c r="G48" s="20"/>
      <c r="I48" s="30">
        <v>18</v>
      </c>
      <c r="J48" s="2">
        <f t="shared" si="51"/>
        <v>7</v>
      </c>
      <c r="K48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si="54"/>
        <v>9</v>
      </c>
      <c r="G49" s="20"/>
      <c r="I49" s="33" t="s">
        <v>117</v>
      </c>
      <c r="J49" s="34">
        <f>SUM(J40:J48)</f>
        <v>57.5</v>
      </c>
      <c r="K49" s="34">
        <f t="shared" ref="K49:L49" si="55">SUM(K40:K48)</f>
        <v>52</v>
      </c>
      <c r="L49" s="34">
        <f t="shared" si="55"/>
        <v>63</v>
      </c>
      <c r="M49" s="20"/>
      <c r="R49" s="2"/>
    </row>
    <row r="50" spans="1:18" x14ac:dyDescent="0.2">
      <c r="A50" s="20"/>
      <c r="B50" t="s">
        <v>118</v>
      </c>
      <c r="C50">
        <f t="shared" si="54"/>
        <v>17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13</v>
      </c>
      <c r="G51" s="20"/>
      <c r="R51" s="2"/>
    </row>
    <row r="52" spans="1:18" x14ac:dyDescent="0.2">
      <c r="A52" s="20"/>
      <c r="B52" t="s">
        <v>12</v>
      </c>
      <c r="C52">
        <f t="shared" si="54"/>
        <v>14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54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7</v>
      </c>
      <c r="E122" s="30" t="str">
        <f t="shared" ref="E122:E130" si="69">IF(D122&lt;&gt;0,IF((D122-C122)=-1,"Birdie",IF((D122-C122)=-2,"Eagle",IF((D122-C122)=0,"Par",IF((D122-C122)=1,"bogey",IF((D122-C122)=2,"Double bogey","Other"))))),"  ")</f>
        <v>Other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5</v>
      </c>
      <c r="E123" s="30" t="str">
        <f t="shared" si="69"/>
        <v>bogey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7</v>
      </c>
      <c r="E124" s="30" t="str">
        <f t="shared" si="69"/>
        <v>Other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9</v>
      </c>
      <c r="E125" s="30" t="str">
        <f t="shared" si="69"/>
        <v>Other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5</v>
      </c>
      <c r="E126" s="30" t="str">
        <f t="shared" si="69"/>
        <v>Double bogey</v>
      </c>
      <c r="H126" t="s">
        <v>122</v>
      </c>
      <c r="I126">
        <f>COUNTIF(E122:E130,"bogey")</f>
        <v>2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7</v>
      </c>
      <c r="E127" s="30" t="str">
        <f t="shared" si="69"/>
        <v>Other</v>
      </c>
      <c r="H127" t="s">
        <v>123</v>
      </c>
      <c r="I127">
        <f>COUNTIF(E122:E130,"Double bogey")</f>
        <v>3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6</v>
      </c>
      <c r="E128" s="30" t="str">
        <f t="shared" si="69"/>
        <v>Double bogey</v>
      </c>
      <c r="H128" t="s">
        <v>12</v>
      </c>
      <c r="I128">
        <f>COUNTIF(E122:E130,"Other")</f>
        <v>4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5</v>
      </c>
      <c r="E129" s="30" t="str">
        <f t="shared" si="69"/>
        <v>Double bogey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6</v>
      </c>
      <c r="E130" s="30" t="str">
        <f t="shared" si="69"/>
        <v>bogey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8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Other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5</v>
      </c>
      <c r="E134" s="30" t="str">
        <f t="shared" si="71"/>
        <v>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4</v>
      </c>
      <c r="E135" s="30" t="str">
        <f t="shared" si="71"/>
        <v>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4</v>
      </c>
      <c r="E136" s="30" t="str">
        <f t="shared" si="71"/>
        <v>Par</v>
      </c>
      <c r="H136" t="s">
        <v>9</v>
      </c>
      <c r="I136">
        <f>COUNTIF(E133:E141,"Par")</f>
        <v>3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5</v>
      </c>
      <c r="E137" s="30" t="str">
        <f t="shared" si="71"/>
        <v>Par</v>
      </c>
      <c r="H137" t="s">
        <v>122</v>
      </c>
      <c r="I137">
        <f>COUNTIF(E133:E141,"bogey")</f>
        <v>4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4</v>
      </c>
      <c r="E138" s="30" t="str">
        <f t="shared" si="71"/>
        <v>bogey</v>
      </c>
      <c r="H138" t="s">
        <v>123</v>
      </c>
      <c r="I138">
        <f>COUNTIF(E133:E141,"Double bogey")</f>
        <v>1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5</v>
      </c>
      <c r="E139" s="30" t="str">
        <f t="shared" si="71"/>
        <v>bogey</v>
      </c>
      <c r="H139" t="s">
        <v>12</v>
      </c>
      <c r="I139">
        <f>COUNTIF(E133:E141,"Other")</f>
        <v>1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4</v>
      </c>
      <c r="E140" s="30" t="str">
        <f t="shared" si="71"/>
        <v>Par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7</v>
      </c>
      <c r="E141" s="30" t="str">
        <f t="shared" si="71"/>
        <v>Double bogey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7</v>
      </c>
      <c r="E144" s="30" t="str">
        <f t="shared" ref="E144:E152" si="73">IF(D144&lt;&gt;0,IF((D144-C144)=-1,"Birdie",IF((D144-C144)=-2,"Eagle",IF((D144-C144)=0,"Par",IF((D144-C144)=1,"bogey",IF((D144-C144)=2,"Double bogey","Other"))))),"  ")</f>
        <v>Other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7</v>
      </c>
      <c r="E145" s="30" t="str">
        <f t="shared" si="73"/>
        <v>Other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6</v>
      </c>
      <c r="E146" s="30" t="str">
        <f t="shared" si="73"/>
        <v>Double bogey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11</v>
      </c>
      <c r="E147" s="30" t="str">
        <f t="shared" si="73"/>
        <v>Other</v>
      </c>
      <c r="H147" t="s">
        <v>9</v>
      </c>
      <c r="I147">
        <f>COUNTIF(E144:E152,"Par")</f>
        <v>1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5</v>
      </c>
      <c r="E148" s="30" t="str">
        <f t="shared" si="73"/>
        <v>Double bogey</v>
      </c>
      <c r="H148" t="s">
        <v>122</v>
      </c>
      <c r="I148">
        <f>COUNTIF(E144:E152,"bogey")</f>
        <v>1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5</v>
      </c>
      <c r="E149" s="30" t="str">
        <f t="shared" si="73"/>
        <v>bogey</v>
      </c>
      <c r="H149" t="s">
        <v>123</v>
      </c>
      <c r="I149">
        <f>COUNTIF(E144:E152,"Double bogey")</f>
        <v>3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4</v>
      </c>
      <c r="E150" s="30" t="str">
        <f t="shared" si="73"/>
        <v>Par</v>
      </c>
      <c r="H150" t="s">
        <v>12</v>
      </c>
      <c r="I150">
        <f>COUNTIF(E144:E152,"Other")</f>
        <v>4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5</v>
      </c>
      <c r="E151" s="30" t="str">
        <f t="shared" si="73"/>
        <v>Double bogey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8</v>
      </c>
      <c r="E152" s="30" t="str">
        <f t="shared" si="73"/>
        <v>Other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3</v>
      </c>
      <c r="E155" s="30" t="str">
        <f t="shared" ref="E155:E163" si="75">IF(D155&lt;&gt;0,IF((D155-C155)=-1,"Birdie",IF((D155-C155)=-2,"Eagle",IF((D155-C155)=0,"Par",IF((D155-C155)=1,"bogey",IF((D155-C155)=2,"Double bogey","Other"))))),"  ")</f>
        <v>Birdie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7</v>
      </c>
      <c r="E156" s="30" t="str">
        <f t="shared" si="75"/>
        <v>Other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3</v>
      </c>
      <c r="E157" s="30" t="str">
        <f t="shared" si="75"/>
        <v>Par</v>
      </c>
      <c r="H157" t="s">
        <v>8</v>
      </c>
      <c r="I157">
        <f>COUNTIF(E155:E163,"Birdie")</f>
        <v>1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5</v>
      </c>
      <c r="E158" s="30" t="str">
        <f t="shared" si="75"/>
        <v>bogey</v>
      </c>
      <c r="H158" t="s">
        <v>9</v>
      </c>
      <c r="I158">
        <f>COUNTIF(E155:E163,"Par")</f>
        <v>1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6</v>
      </c>
      <c r="E159" s="30" t="str">
        <f t="shared" si="75"/>
        <v>bogey</v>
      </c>
      <c r="H159" t="s">
        <v>122</v>
      </c>
      <c r="I159">
        <f>COUNTIF(E155:E163,"bogey")</f>
        <v>4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6</v>
      </c>
      <c r="E160" s="30" t="str">
        <f t="shared" si="75"/>
        <v>Other</v>
      </c>
      <c r="H160" t="s">
        <v>123</v>
      </c>
      <c r="I160">
        <f>COUNTIF(E155:E163,"Double bogey")</f>
        <v>1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5</v>
      </c>
      <c r="E161" s="30" t="str">
        <f t="shared" si="75"/>
        <v>bogey</v>
      </c>
      <c r="H161" t="s">
        <v>12</v>
      </c>
      <c r="I161">
        <f>COUNTIF(E155:E163,"Other")</f>
        <v>2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6</v>
      </c>
      <c r="E162" s="30" t="str">
        <f t="shared" si="75"/>
        <v>Double bogey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6</v>
      </c>
      <c r="E163" s="30" t="str">
        <f t="shared" si="75"/>
        <v>bogey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5</v>
      </c>
      <c r="E177" s="30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6</v>
      </c>
      <c r="E178" s="30" t="str">
        <f t="shared" si="79"/>
        <v>Double bogey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4</v>
      </c>
      <c r="E179" s="30" t="str">
        <f t="shared" si="79"/>
        <v>bogey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6</v>
      </c>
      <c r="E180" s="30" t="str">
        <f t="shared" si="79"/>
        <v>Double bogey</v>
      </c>
      <c r="H180" t="s">
        <v>9</v>
      </c>
      <c r="I180">
        <f>COUNTIF(E177:E185,"Par")</f>
        <v>1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8</v>
      </c>
      <c r="E181" s="30" t="str">
        <f t="shared" si="79"/>
        <v>Other</v>
      </c>
      <c r="H181" t="s">
        <v>122</v>
      </c>
      <c r="I181">
        <f>COUNTIF(E177:E185,"bogey")</f>
        <v>3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3</v>
      </c>
      <c r="E182" s="30" t="str">
        <f t="shared" si="79"/>
        <v>Par</v>
      </c>
      <c r="H182" t="s">
        <v>123</v>
      </c>
      <c r="I182">
        <f>COUNTIF(E177:E185,"Double bogey")</f>
        <v>3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6</v>
      </c>
      <c r="E183" s="30" t="str">
        <f t="shared" si="79"/>
        <v>Double bogey</v>
      </c>
      <c r="H183" t="s">
        <v>12</v>
      </c>
      <c r="I183">
        <f>COUNTIF(E177:E185,"Other")</f>
        <v>2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5</v>
      </c>
      <c r="E184" s="30" t="str">
        <f t="shared" si="79"/>
        <v>bogey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8</v>
      </c>
      <c r="E185" s="30" t="str">
        <f t="shared" si="79"/>
        <v>Other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5</v>
      </c>
      <c r="E210" s="30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6</v>
      </c>
      <c r="E211" s="30" t="str">
        <f t="shared" si="85"/>
        <v>Double bogey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3</v>
      </c>
      <c r="E212" s="30" t="str">
        <f t="shared" si="85"/>
        <v>Par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5</v>
      </c>
      <c r="E213" s="30" t="str">
        <f t="shared" si="85"/>
        <v>bogey</v>
      </c>
      <c r="H213" t="s">
        <v>9</v>
      </c>
      <c r="I213">
        <f>COUNTIF(E210:E218,"Par")</f>
        <v>3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5</v>
      </c>
      <c r="E214" s="30" t="str">
        <f t="shared" si="85"/>
        <v>Par</v>
      </c>
      <c r="H214" t="s">
        <v>122</v>
      </c>
      <c r="I214">
        <f>COUNTIF(E210:E218,"bogey")</f>
        <v>3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4</v>
      </c>
      <c r="E215" s="30" t="str">
        <f t="shared" si="85"/>
        <v>bogey</v>
      </c>
      <c r="H215" t="s">
        <v>123</v>
      </c>
      <c r="I215">
        <f>COUNTIF(E210:E218,"Double bogey")</f>
        <v>2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8</v>
      </c>
      <c r="E216" s="30" t="str">
        <f t="shared" si="85"/>
        <v>Other</v>
      </c>
      <c r="H216" t="s">
        <v>12</v>
      </c>
      <c r="I216">
        <f>COUNTIF(E210:E218,"Other")</f>
        <v>1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4</v>
      </c>
      <c r="E217" s="30" t="str">
        <f t="shared" si="85"/>
        <v>Par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7</v>
      </c>
      <c r="E218" s="30" t="str">
        <f t="shared" si="85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EC5D-0BBD-440B-B1CC-BF9E129CEDAE}">
  <sheetPr codeName="Sheet26"/>
  <dimension ref="A1:CN218"/>
  <sheetViews>
    <sheetView topLeftCell="A12" workbookViewId="0">
      <pane xSplit="13" topLeftCell="BI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192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9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8</v>
      </c>
      <c r="AI8" s="15">
        <f t="shared" si="11"/>
        <v>7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7</v>
      </c>
      <c r="BM8" s="15">
        <f t="shared" si="21"/>
        <v>7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7</v>
      </c>
      <c r="BS8" s="15">
        <f t="shared" si="23"/>
        <v>7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>
        <v>4</v>
      </c>
      <c r="AI9" s="15">
        <f t="shared" si="11"/>
        <v>4</v>
      </c>
      <c r="AJ9" s="2"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3</v>
      </c>
      <c r="BQ9" s="15">
        <f t="shared" si="22"/>
        <v>3</v>
      </c>
      <c r="BR9" s="15">
        <v>6</v>
      </c>
      <c r="BS9" s="15">
        <f t="shared" si="23"/>
        <v>6</v>
      </c>
      <c r="BT9" s="2"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1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8</v>
      </c>
      <c r="BM10" s="15">
        <f t="shared" si="21"/>
        <v>8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>
        <v>8</v>
      </c>
      <c r="AI11" s="15">
        <f t="shared" si="11"/>
        <v>8</v>
      </c>
      <c r="AJ11" s="2"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>
        <v>5</v>
      </c>
      <c r="BM11" s="15">
        <f t="shared" si="21"/>
        <v>5</v>
      </c>
      <c r="BN11" s="2">
        <v>0</v>
      </c>
      <c r="BO11" s="9"/>
      <c r="BP11" s="16">
        <f t="shared" si="41"/>
        <v>5</v>
      </c>
      <c r="BQ11" s="15">
        <f t="shared" si="22"/>
        <v>5</v>
      </c>
      <c r="BR11" s="15">
        <v>10</v>
      </c>
      <c r="BS11" s="15">
        <f t="shared" si="23"/>
        <v>8</v>
      </c>
      <c r="BT11" s="2"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>
        <v>6</v>
      </c>
      <c r="AI12" s="15">
        <f t="shared" si="11"/>
        <v>6</v>
      </c>
      <c r="AJ12" s="2"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>
        <v>6</v>
      </c>
      <c r="BM12" s="15">
        <f t="shared" si="21"/>
        <v>6</v>
      </c>
      <c r="BN12" s="2">
        <v>1</v>
      </c>
      <c r="BO12" s="9"/>
      <c r="BP12" s="16">
        <f t="shared" si="41"/>
        <v>6</v>
      </c>
      <c r="BQ12" s="15">
        <f t="shared" si="22"/>
        <v>3</v>
      </c>
      <c r="BR12" s="15">
        <v>6</v>
      </c>
      <c r="BS12" s="15">
        <f t="shared" si="23"/>
        <v>6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6</v>
      </c>
      <c r="BM13" s="15">
        <f t="shared" si="21"/>
        <v>6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0.5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>
        <v>6</v>
      </c>
      <c r="AI14" s="15">
        <f t="shared" si="11"/>
        <v>6</v>
      </c>
      <c r="AJ14" s="2">
        <v>0.5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4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F16" s="15">
        <f>SUM(F7:F15)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55</v>
      </c>
      <c r="AI16" s="15">
        <f>SUM(AI7:AI15)</f>
        <v>54</v>
      </c>
      <c r="AJ16" s="2">
        <f>SUM(AJ7:AJ15)</f>
        <v>4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58</v>
      </c>
      <c r="BM16" s="15">
        <f>SUM(BM7:BM15)</f>
        <v>56</v>
      </c>
      <c r="BN16" s="2">
        <f>SUM(BN7:BN15)</f>
        <v>4.5</v>
      </c>
      <c r="BO16" s="9"/>
      <c r="BP16" s="10" t="s">
        <v>37</v>
      </c>
      <c r="BQ16" s="15">
        <f>SUM(BQ7:BQ15)</f>
        <v>36</v>
      </c>
      <c r="BR16" s="15">
        <f>SUM(BR7:BR15)</f>
        <v>56</v>
      </c>
      <c r="BS16" s="15">
        <f>SUM(BS7:BS15)</f>
        <v>54</v>
      </c>
      <c r="BT16" s="2">
        <f>SUM(BT7:BT15)</f>
        <v>5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J18" s="2">
        <v>1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N18" s="2">
        <v>0</v>
      </c>
      <c r="BO18" s="9"/>
      <c r="BS18" t="s">
        <v>110</v>
      </c>
      <c r="BT18" s="2">
        <v>1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5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4.5</v>
      </c>
      <c r="BO20" s="9"/>
      <c r="BS20" t="s">
        <v>111</v>
      </c>
      <c r="BT20" s="17">
        <f>SUM(BT16:BT19)</f>
        <v>6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18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20</v>
      </c>
      <c r="BO22" s="9"/>
      <c r="BS22" t="s">
        <v>55</v>
      </c>
      <c r="BT22" s="2">
        <f>IF(BR16=0,0,BS16-BQ16)</f>
        <v>18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 t="str">
        <f>IF(AH16&lt;&gt;0,IF(AJ16&gt;4.5,"W",IF(AJ16=4.5,"T",IF(AJ16&lt;4.5,"L"))),0)</f>
        <v>L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W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5.5</v>
      </c>
      <c r="K29">
        <f>IFERROR(MIN(J7,V7,AH7,AT7,BF7,BR7,BX7,CJ7),0)</f>
        <v>5</v>
      </c>
      <c r="L29" s="2">
        <f>IFERROR(MAX(J7,V7,AH7,AT7,BF7,BR7,BX7,CJ7),0)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IFERROR(AVERAGE(J8,V8,AH8,AT8,BF8,BR8,BX8,CJ8),0)</f>
        <v>7.5</v>
      </c>
      <c r="K30">
        <f t="shared" ref="K30:K37" si="48">IFERROR(MIN(J8,V8,AH8,AT8,BF8,BR8,BX8,CJ8),0)</f>
        <v>7</v>
      </c>
      <c r="L30" s="2">
        <f t="shared" ref="L30:L37" si="49">IFERROR(MAX(J8,V8,AH8,AT8,BF8,BR8,BX8,CJ8),0)</f>
        <v>8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5</v>
      </c>
      <c r="K31">
        <f t="shared" si="48"/>
        <v>4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5</v>
      </c>
      <c r="K32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9</v>
      </c>
      <c r="K33">
        <f t="shared" si="48"/>
        <v>8</v>
      </c>
      <c r="L33" s="2">
        <f t="shared" si="49"/>
        <v>10</v>
      </c>
      <c r="M33" s="20"/>
    </row>
    <row r="34" spans="1:18" x14ac:dyDescent="0.2">
      <c r="A34" s="20"/>
      <c r="B34" t="s">
        <v>44</v>
      </c>
      <c r="C34" s="2">
        <f>AJ20</f>
        <v>5</v>
      </c>
      <c r="D34" s="2">
        <f t="shared" si="45"/>
        <v>5</v>
      </c>
      <c r="E34">
        <f>IF(AH16&gt;0,1,0)</f>
        <v>1</v>
      </c>
      <c r="F34" s="2">
        <f t="shared" si="46"/>
        <v>1</v>
      </c>
      <c r="G34" s="20"/>
      <c r="I34" s="30">
        <v>6</v>
      </c>
      <c r="J34" s="2">
        <f t="shared" si="47"/>
        <v>6</v>
      </c>
      <c r="K34">
        <f t="shared" si="48"/>
        <v>6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6</v>
      </c>
      <c r="K35">
        <f t="shared" si="48"/>
        <v>6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5.5</v>
      </c>
      <c r="K36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6</v>
      </c>
      <c r="K37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55.5</v>
      </c>
      <c r="K38" s="34">
        <f t="shared" ref="K38:L38" si="50">SUM(K29:K37)</f>
        <v>52</v>
      </c>
      <c r="L38" s="34">
        <f t="shared" si="50"/>
        <v>59</v>
      </c>
      <c r="M38" s="20"/>
    </row>
    <row r="39" spans="1:18" x14ac:dyDescent="0.2">
      <c r="A39" s="20"/>
      <c r="B39" t="s">
        <v>49</v>
      </c>
      <c r="C39" s="2">
        <f>BN20</f>
        <v>4.5</v>
      </c>
      <c r="D39" s="2">
        <f t="shared" si="45"/>
        <v>4.5</v>
      </c>
      <c r="E39">
        <f>IF(BL16&gt;0,1,0)</f>
        <v>1</v>
      </c>
      <c r="F39" s="2">
        <f t="shared" si="46"/>
        <v>1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6</v>
      </c>
      <c r="D40" s="2">
        <f t="shared" si="45"/>
        <v>6</v>
      </c>
      <c r="E40">
        <f>IF(BR16&gt;0,1,0)</f>
        <v>1</v>
      </c>
      <c r="F40" s="2">
        <f t="shared" si="46"/>
        <v>1</v>
      </c>
      <c r="G40" s="20"/>
      <c r="I40" s="30">
        <v>10</v>
      </c>
      <c r="J40" s="2">
        <f>IFERROR(AVERAGE(D7,P7,AB7,AN7,AZ7,BL7,CD7),0)</f>
        <v>9</v>
      </c>
      <c r="K40">
        <f>IFERROR(MIN(D7,P7,AB7,AN7,AZ7,BL7,CD7),0)</f>
        <v>9</v>
      </c>
      <c r="L40" s="2">
        <f>IFERROR(MAX(D7,P7,AB7,AN7,AZ7,BL7,CD7),0)</f>
        <v>9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7</v>
      </c>
      <c r="K41">
        <f t="shared" ref="K41:K48" si="52">IFERROR(MIN(D8,P8,AB8,AN8,AZ8,BL8,CD8),0)</f>
        <v>7</v>
      </c>
      <c r="L41" s="2">
        <f t="shared" ref="L41:L48" si="53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6</v>
      </c>
      <c r="K42">
        <f t="shared" si="52"/>
        <v>6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8</v>
      </c>
      <c r="K43">
        <f t="shared" si="52"/>
        <v>8</v>
      </c>
      <c r="L43" s="2">
        <f t="shared" si="53"/>
        <v>8</v>
      </c>
      <c r="M43" s="20"/>
    </row>
    <row r="44" spans="1:18" x14ac:dyDescent="0.2">
      <c r="A44" s="20"/>
      <c r="B44" t="s">
        <v>37</v>
      </c>
      <c r="C44" s="2">
        <f>SUM(C29:C43)</f>
        <v>15.5</v>
      </c>
      <c r="D44" s="2">
        <f>SUM(D29:D43)</f>
        <v>15.5</v>
      </c>
      <c r="E44">
        <f>SUM(E29:E43)</f>
        <v>3</v>
      </c>
      <c r="F44" s="2">
        <f>SUM(F29:F43)</f>
        <v>3</v>
      </c>
      <c r="G44" s="20"/>
      <c r="I44" s="30">
        <v>14</v>
      </c>
      <c r="J44" s="2">
        <f t="shared" si="51"/>
        <v>5</v>
      </c>
      <c r="K44">
        <f t="shared" si="52"/>
        <v>5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</v>
      </c>
      <c r="K45">
        <f t="shared" si="52"/>
        <v>6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6</v>
      </c>
      <c r="K46">
        <f t="shared" si="52"/>
        <v>6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</v>
      </c>
      <c r="K47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7</v>
      </c>
      <c r="K48">
        <f t="shared" si="52"/>
        <v>7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>
        <f t="shared" si="54"/>
        <v>0</v>
      </c>
      <c r="G49" s="20"/>
      <c r="I49" s="33" t="s">
        <v>117</v>
      </c>
      <c r="J49" s="34">
        <f>SUM(J40:J48)</f>
        <v>58</v>
      </c>
      <c r="K49" s="34">
        <f t="shared" ref="K49:L49" si="55">SUM(K40:K48)</f>
        <v>58</v>
      </c>
      <c r="L49" s="34">
        <f t="shared" si="55"/>
        <v>58</v>
      </c>
      <c r="M49" s="20"/>
      <c r="R49" s="2"/>
    </row>
    <row r="50" spans="1:18" x14ac:dyDescent="0.2">
      <c r="A50" s="20"/>
      <c r="B50" t="s">
        <v>118</v>
      </c>
      <c r="C50">
        <f t="shared" si="54"/>
        <v>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9</v>
      </c>
      <c r="G51" s="20"/>
      <c r="R51" s="2"/>
    </row>
    <row r="52" spans="1:18" x14ac:dyDescent="0.2">
      <c r="A52" s="20"/>
      <c r="B52" t="s">
        <v>12</v>
      </c>
      <c r="C52">
        <f t="shared" si="54"/>
        <v>10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27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6</v>
      </c>
      <c r="E111" s="30" t="str">
        <f t="shared" ref="E111:E119" si="67">IF(D111&lt;&gt;0,IF((D111-C111)=-1,"Birdie",IF((D111-C111)=-2,"Eagle",IF((D111-C111)=0,"Par",IF((D111-C111)=1,"bogey",IF((D111-C111)=2,"Double bogey","Other"))))),"  ")</f>
        <v>Double bogey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8</v>
      </c>
      <c r="E112" s="30" t="str">
        <f t="shared" si="67"/>
        <v>Other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4</v>
      </c>
      <c r="E113" s="30" t="str">
        <f t="shared" si="67"/>
        <v>bogey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5</v>
      </c>
      <c r="E114" s="30" t="str">
        <f t="shared" si="67"/>
        <v>bogey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8</v>
      </c>
      <c r="E115" s="30" t="str">
        <f t="shared" si="67"/>
        <v>Other</v>
      </c>
      <c r="H115" t="s">
        <v>122</v>
      </c>
      <c r="I115">
        <f>COUNTIF(E111:E119,"bogey")</f>
        <v>3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6</v>
      </c>
      <c r="E116" s="30" t="str">
        <f t="shared" si="67"/>
        <v>Other</v>
      </c>
      <c r="H116" t="s">
        <v>123</v>
      </c>
      <c r="I116">
        <f>COUNTIF(E111:E119,"Double bogey")</f>
        <v>3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6</v>
      </c>
      <c r="E117" s="30" t="str">
        <f t="shared" si="67"/>
        <v>Double bogey</v>
      </c>
      <c r="H117" t="s">
        <v>12</v>
      </c>
      <c r="I117">
        <f>COUNTIF(E111:E119,"Other")</f>
        <v>3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6</v>
      </c>
      <c r="E118" s="30" t="str">
        <f t="shared" si="67"/>
        <v>Double bogey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6</v>
      </c>
      <c r="E119" s="30" t="str">
        <f t="shared" si="67"/>
        <v>bogey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0</v>
      </c>
      <c r="E133" s="30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0</v>
      </c>
      <c r="E134" s="30" t="str">
        <f t="shared" si="71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0</v>
      </c>
      <c r="E135" s="30" t="str">
        <f t="shared" si="71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0</v>
      </c>
      <c r="E136" s="30" t="str">
        <f t="shared" si="71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0</v>
      </c>
      <c r="E137" s="30" t="str">
        <f t="shared" si="71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0</v>
      </c>
      <c r="E138" s="30" t="str">
        <f t="shared" si="71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0</v>
      </c>
      <c r="E139" s="30" t="str">
        <f t="shared" si="71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0</v>
      </c>
      <c r="E140" s="30" t="str">
        <f t="shared" si="71"/>
        <v xml:space="preserve">  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0</v>
      </c>
      <c r="E141" s="30" t="str">
        <f t="shared" si="71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9</v>
      </c>
      <c r="E166" s="30" t="str">
        <f t="shared" ref="E166:E174" si="77">IF(D166&lt;&gt;0,IF((D166-C166)=-1,"Birdie",IF((D166-C166)=-2,"Eagle",IF((D166-C166)=0,"Par",IF((D166-C166)=1,"bogey",IF((D166-C166)=2,"Double bogey","Other"))))),"  ")</f>
        <v>Other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7</v>
      </c>
      <c r="E167" s="30" t="str">
        <f t="shared" si="77"/>
        <v>Other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6</v>
      </c>
      <c r="E168" s="30" t="str">
        <f t="shared" si="77"/>
        <v>Double bogey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8</v>
      </c>
      <c r="E169" s="30" t="str">
        <f t="shared" si="77"/>
        <v>Other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5</v>
      </c>
      <c r="E170" s="30" t="str">
        <f t="shared" si="77"/>
        <v>Double bogey</v>
      </c>
      <c r="H170" t="s">
        <v>122</v>
      </c>
      <c r="I170">
        <f>COUNTIF(E166:E174,"bogey")</f>
        <v>1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6</v>
      </c>
      <c r="E171" s="30" t="str">
        <f t="shared" si="77"/>
        <v>Double bogey</v>
      </c>
      <c r="H171" t="s">
        <v>123</v>
      </c>
      <c r="I171">
        <f>COUNTIF(E166:E174,"Double bogey")</f>
        <v>5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6</v>
      </c>
      <c r="E172" s="30" t="str">
        <f t="shared" si="77"/>
        <v>Double bogey</v>
      </c>
      <c r="H172" t="s">
        <v>12</v>
      </c>
      <c r="I172">
        <f>COUNTIF(E166:E174,"Other")</f>
        <v>3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4</v>
      </c>
      <c r="E173" s="30" t="str">
        <f t="shared" si="77"/>
        <v>bogey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7</v>
      </c>
      <c r="E174" s="30" t="str">
        <f t="shared" si="77"/>
        <v>Double bogey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5</v>
      </c>
      <c r="E177" s="30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7</v>
      </c>
      <c r="E178" s="30" t="str">
        <f t="shared" si="79"/>
        <v>Other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6</v>
      </c>
      <c r="E179" s="30" t="str">
        <f t="shared" si="79"/>
        <v>Other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5</v>
      </c>
      <c r="E180" s="30" t="str">
        <f t="shared" si="79"/>
        <v>bogey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10</v>
      </c>
      <c r="E181" s="30" t="str">
        <f t="shared" si="79"/>
        <v>Other</v>
      </c>
      <c r="H181" t="s">
        <v>122</v>
      </c>
      <c r="I181">
        <f>COUNTIF(E177:E185,"bogey")</f>
        <v>4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6</v>
      </c>
      <c r="E182" s="30" t="str">
        <f t="shared" si="79"/>
        <v>Other</v>
      </c>
      <c r="H182" t="s">
        <v>123</v>
      </c>
      <c r="I182">
        <f>COUNTIF(E177:E185,"Double bogey")</f>
        <v>1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6</v>
      </c>
      <c r="E183" s="30" t="str">
        <f t="shared" si="79"/>
        <v>Double bogey</v>
      </c>
      <c r="H183" t="s">
        <v>12</v>
      </c>
      <c r="I183">
        <f>COUNTIF(E177:E185,"Other")</f>
        <v>4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5</v>
      </c>
      <c r="E184" s="30" t="str">
        <f t="shared" si="79"/>
        <v>bogey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6</v>
      </c>
      <c r="E185" s="30" t="str">
        <f t="shared" si="79"/>
        <v>bogey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CN218"/>
  <sheetViews>
    <sheetView topLeftCell="A6" workbookViewId="0">
      <pane xSplit="13" topLeftCell="CA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87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>
        <v>4</v>
      </c>
      <c r="BY9" s="15">
        <f t="shared" si="25"/>
        <v>4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3</v>
      </c>
      <c r="CE9" s="15">
        <f t="shared" si="27"/>
        <v>3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>
        <v>4</v>
      </c>
      <c r="CK9" s="15">
        <f t="shared" si="29"/>
        <v>4</v>
      </c>
      <c r="CL9" s="2"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>
        <v>6</v>
      </c>
      <c r="BY11" s="15">
        <f t="shared" si="25"/>
        <v>6</v>
      </c>
      <c r="BZ11" s="2">
        <v>0.5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>
        <v>6</v>
      </c>
      <c r="CK11" s="15">
        <f t="shared" si="29"/>
        <v>6</v>
      </c>
      <c r="CL11" s="2">
        <v>1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1</v>
      </c>
      <c r="CG12" s="9"/>
      <c r="CH12" s="16">
        <f t="shared" si="44"/>
        <v>6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1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8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0.5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46</v>
      </c>
      <c r="BY16" s="15">
        <f>SUM(BY7:BY15)</f>
        <v>46</v>
      </c>
      <c r="BZ16" s="2">
        <f>SUM(BZ7:BZ15)</f>
        <v>4</v>
      </c>
      <c r="CA16" s="9"/>
      <c r="CB16" s="10" t="s">
        <v>37</v>
      </c>
      <c r="CC16" s="15">
        <f>SUM(CC7:CC15)</f>
        <v>36</v>
      </c>
      <c r="CD16" s="15">
        <f>SUM(CD7:CD15)</f>
        <v>46</v>
      </c>
      <c r="CE16" s="15">
        <f>SUM(CE7:CE15)</f>
        <v>46</v>
      </c>
      <c r="CF16" s="2">
        <f>SUM(CF7:CF15)</f>
        <v>4</v>
      </c>
      <c r="CG16" s="9"/>
      <c r="CH16" s="10" t="s">
        <v>37</v>
      </c>
      <c r="CI16" s="15">
        <f>SUM(CI7:CI15)</f>
        <v>36</v>
      </c>
      <c r="CJ16" s="15">
        <f>SUM(CJ7:CJ15)</f>
        <v>46</v>
      </c>
      <c r="CK16" s="15">
        <f>SUM(CK7:CK15)</f>
        <v>46</v>
      </c>
      <c r="CL16" s="2">
        <f>SUM(CL7:CL15)</f>
        <v>4.5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BZ18" s="2">
        <v>0</v>
      </c>
      <c r="CA18" s="9"/>
      <c r="CE18" t="s">
        <v>110</v>
      </c>
      <c r="CF18" s="2">
        <v>0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4</v>
      </c>
      <c r="CA20" s="9"/>
      <c r="CE20" t="s">
        <v>111</v>
      </c>
      <c r="CF20" s="17">
        <f>SUM(CF16:CF19)</f>
        <v>4</v>
      </c>
      <c r="CG20" s="9"/>
      <c r="CK20" t="s">
        <v>111</v>
      </c>
      <c r="CL20" s="17">
        <f>SUM(CL16:CL19)</f>
        <v>4.5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10</v>
      </c>
      <c r="CA22" s="9"/>
      <c r="CE22" t="s">
        <v>55</v>
      </c>
      <c r="CF22" s="2">
        <f>IF(CD16=0,0,CE16-CC16)</f>
        <v>10</v>
      </c>
      <c r="CG22" s="9"/>
      <c r="CK22" t="s">
        <v>55</v>
      </c>
      <c r="CL22" s="2">
        <f>IF(CJ16=0,0,CK16-CI16)</f>
        <v>10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5</v>
      </c>
      <c r="K29">
        <f>IFERROR(MIN(J7,V7,AH7,AT7,BF7,BR7,BX7,CJ7),0)</f>
        <v>5</v>
      </c>
      <c r="L29" s="2">
        <f>IFERROR(MAX(J7,V7,AH7,AT7,BF7,BR7,BX7,CJ7),0)</f>
        <v>5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IFERROR(AVERAGE(J8,V8,AH8,AT8,BF8,BR8,BX8,CJ8),0)</f>
        <v>7</v>
      </c>
      <c r="K30">
        <f t="shared" ref="K30:K37" si="48">IFERROR(MIN(J8,V8,AH8,AT8,BF8,BR8,BX8,CJ8),0)</f>
        <v>7</v>
      </c>
      <c r="L30" s="2">
        <f t="shared" ref="L30:L37" si="49">IFERROR(MAX(J8,V8,AH8,AT8,BF8,BR8,BX8,CJ8),0)</f>
        <v>7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4</v>
      </c>
      <c r="K31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5</v>
      </c>
      <c r="K32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6</v>
      </c>
      <c r="K33">
        <f t="shared" si="48"/>
        <v>6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3.5</v>
      </c>
      <c r="K34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4.5</v>
      </c>
      <c r="K35">
        <f t="shared" si="48"/>
        <v>4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5</v>
      </c>
      <c r="K36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6</v>
      </c>
      <c r="K37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46</v>
      </c>
      <c r="K38" s="34">
        <f t="shared" ref="K38:L38" si="50">SUM(K29:K37)</f>
        <v>44</v>
      </c>
      <c r="L38" s="34">
        <f t="shared" si="50"/>
        <v>48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6</v>
      </c>
      <c r="K40">
        <f>IFERROR(MIN(D7,P7,AB7,AN7,AZ7,BL7,CD7),0)</f>
        <v>6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4</v>
      </c>
      <c r="D41" s="2">
        <f t="shared" si="45"/>
        <v>4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6</v>
      </c>
      <c r="K41">
        <f t="shared" ref="K41:K48" si="52">IFERROR(MIN(D8,P8,AB8,AN8,AZ8,BL8,CD8),0)</f>
        <v>6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4</v>
      </c>
      <c r="D42" s="2">
        <f t="shared" si="45"/>
        <v>4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3</v>
      </c>
      <c r="K42">
        <f t="shared" si="52"/>
        <v>3</v>
      </c>
      <c r="L42" s="2">
        <f t="shared" si="53"/>
        <v>3</v>
      </c>
      <c r="M42" s="20"/>
    </row>
    <row r="43" spans="1:18" x14ac:dyDescent="0.2">
      <c r="A43" s="20"/>
      <c r="B43" t="s">
        <v>53</v>
      </c>
      <c r="C43" s="25">
        <f>CL20</f>
        <v>4.5</v>
      </c>
      <c r="D43" s="25">
        <f t="shared" si="45"/>
        <v>4.5</v>
      </c>
      <c r="E43" s="26">
        <f>IF(CJ16&gt;0,1,0)</f>
        <v>1</v>
      </c>
      <c r="F43" s="25">
        <f t="shared" si="46"/>
        <v>1</v>
      </c>
      <c r="G43" s="20"/>
      <c r="I43" s="30">
        <v>13</v>
      </c>
      <c r="J43" s="2">
        <f t="shared" si="51"/>
        <v>5</v>
      </c>
      <c r="K43">
        <f t="shared" si="52"/>
        <v>5</v>
      </c>
      <c r="L43" s="2">
        <f t="shared" si="53"/>
        <v>5</v>
      </c>
      <c r="M43" s="20"/>
    </row>
    <row r="44" spans="1:18" x14ac:dyDescent="0.2">
      <c r="A44" s="20"/>
      <c r="B44" t="s">
        <v>37</v>
      </c>
      <c r="C44" s="2">
        <f>SUM(C29:C43)</f>
        <v>12.5</v>
      </c>
      <c r="D44" s="2">
        <f>SUM(D29:D43)</f>
        <v>12.5</v>
      </c>
      <c r="E44">
        <f>SUM(E29:E43)</f>
        <v>3</v>
      </c>
      <c r="F44" s="2">
        <f>SUM(F29:F43)</f>
        <v>3</v>
      </c>
      <c r="G44" s="20"/>
      <c r="I44" s="30">
        <v>14</v>
      </c>
      <c r="J44" s="2">
        <f t="shared" si="51"/>
        <v>4</v>
      </c>
      <c r="K44">
        <f t="shared" si="52"/>
        <v>4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</v>
      </c>
      <c r="K45">
        <f t="shared" si="52"/>
        <v>6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6</v>
      </c>
      <c r="K46">
        <f t="shared" si="52"/>
        <v>6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4</v>
      </c>
      <c r="K47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>
        <f t="shared" si="54"/>
        <v>1</v>
      </c>
      <c r="G48" s="20"/>
      <c r="I48" s="30">
        <v>18</v>
      </c>
      <c r="J48" s="2">
        <f t="shared" si="51"/>
        <v>6</v>
      </c>
      <c r="K48">
        <f t="shared" si="52"/>
        <v>6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4</v>
      </c>
      <c r="G49" s="20"/>
      <c r="I49" s="33" t="s">
        <v>117</v>
      </c>
      <c r="J49" s="34">
        <f>SUM(J40:J48)</f>
        <v>46</v>
      </c>
      <c r="K49" s="34">
        <f t="shared" ref="K49:L49" si="56">SUM(K40:K48)</f>
        <v>46</v>
      </c>
      <c r="L49" s="34">
        <f t="shared" si="56"/>
        <v>46</v>
      </c>
      <c r="M49" s="20"/>
      <c r="R49" s="2"/>
    </row>
    <row r="50" spans="1:18" x14ac:dyDescent="0.2">
      <c r="A50" s="20"/>
      <c r="B50" t="s">
        <v>118</v>
      </c>
      <c r="C50">
        <f t="shared" si="55"/>
        <v>15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5</v>
      </c>
      <c r="G51" s="20"/>
      <c r="R51" s="2"/>
    </row>
    <row r="52" spans="1:18" x14ac:dyDescent="0.2">
      <c r="A52" s="20"/>
      <c r="B52" t="s">
        <v>12</v>
      </c>
      <c r="C52">
        <f t="shared" si="55"/>
        <v>2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27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0</v>
      </c>
      <c r="E56" s="30" t="str">
        <f t="shared" ref="E56:E64" si="58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0</v>
      </c>
      <c r="E57" s="30" t="str">
        <f t="shared" si="58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0</v>
      </c>
      <c r="E58" s="30" t="str">
        <f t="shared" si="58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0</v>
      </c>
      <c r="E59" s="30" t="str">
        <f t="shared" si="58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0</v>
      </c>
      <c r="E60" s="30" t="str">
        <f t="shared" si="58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0</v>
      </c>
      <c r="E61" s="30" t="str">
        <f t="shared" si="58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0</v>
      </c>
      <c r="E62" s="30" t="str">
        <f t="shared" si="58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0</v>
      </c>
      <c r="E63" s="30" t="str">
        <f t="shared" si="58"/>
        <v xml:space="preserve">  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0</v>
      </c>
      <c r="E64" s="30" t="str">
        <f t="shared" si="58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9">H7</f>
        <v>1</v>
      </c>
      <c r="C67" s="37">
        <f t="shared" si="59"/>
        <v>4</v>
      </c>
      <c r="D67" s="31">
        <f t="shared" si="59"/>
        <v>0</v>
      </c>
      <c r="E67" s="30" t="str">
        <f t="shared" ref="E67:E75" si="60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9"/>
        <v>2</v>
      </c>
      <c r="C68" s="37">
        <f t="shared" si="59"/>
        <v>4</v>
      </c>
      <c r="D68" s="31">
        <f t="shared" si="59"/>
        <v>0</v>
      </c>
      <c r="E68" s="30" t="str">
        <f t="shared" si="60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59"/>
        <v>3</v>
      </c>
      <c r="D69" s="31">
        <f t="shared" si="59"/>
        <v>0</v>
      </c>
      <c r="E69" s="30" t="str">
        <f t="shared" si="60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59"/>
        <v>4</v>
      </c>
      <c r="D70" s="31">
        <f t="shared" si="59"/>
        <v>0</v>
      </c>
      <c r="E70" s="30" t="str">
        <f t="shared" si="60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59"/>
        <v>5</v>
      </c>
      <c r="D71" s="31">
        <f t="shared" si="59"/>
        <v>0</v>
      </c>
      <c r="E71" s="30" t="str">
        <f t="shared" si="60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9"/>
        <v>6</v>
      </c>
      <c r="C72" s="37">
        <f t="shared" si="59"/>
        <v>3</v>
      </c>
      <c r="D72" s="31">
        <f t="shared" si="59"/>
        <v>0</v>
      </c>
      <c r="E72" s="30" t="str">
        <f t="shared" si="60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9"/>
        <v>7</v>
      </c>
      <c r="C73" s="37">
        <f t="shared" si="59"/>
        <v>4</v>
      </c>
      <c r="D73" s="31">
        <f t="shared" si="59"/>
        <v>0</v>
      </c>
      <c r="E73" s="30" t="str">
        <f t="shared" si="60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9"/>
        <v>8</v>
      </c>
      <c r="C74" s="37">
        <f t="shared" si="59"/>
        <v>4</v>
      </c>
      <c r="D74" s="31">
        <f t="shared" si="59"/>
        <v>0</v>
      </c>
      <c r="E74" s="30" t="str">
        <f t="shared" si="60"/>
        <v xml:space="preserve">  </v>
      </c>
    </row>
    <row r="75" spans="2:9" x14ac:dyDescent="0.2">
      <c r="B75" s="10">
        <f t="shared" si="59"/>
        <v>9</v>
      </c>
      <c r="C75" s="37">
        <f t="shared" si="59"/>
        <v>5</v>
      </c>
      <c r="D75" s="31">
        <f t="shared" si="59"/>
        <v>0</v>
      </c>
      <c r="E75" s="30" t="str">
        <f t="shared" si="60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1">N7</f>
        <v>10</v>
      </c>
      <c r="C78" s="37">
        <f t="shared" si="61"/>
        <v>4</v>
      </c>
      <c r="D78" s="31">
        <f t="shared" si="61"/>
        <v>0</v>
      </c>
      <c r="E78" s="30" t="str">
        <f t="shared" ref="E78:E86" si="62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1"/>
        <v>11</v>
      </c>
      <c r="C79" s="37">
        <f t="shared" si="61"/>
        <v>4</v>
      </c>
      <c r="D79" s="31">
        <f t="shared" si="61"/>
        <v>0</v>
      </c>
      <c r="E79" s="30" t="str">
        <f t="shared" si="62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1"/>
        <v>12</v>
      </c>
      <c r="C80" s="37">
        <f t="shared" si="61"/>
        <v>4</v>
      </c>
      <c r="D80" s="31">
        <f t="shared" si="61"/>
        <v>0</v>
      </c>
      <c r="E80" s="30" t="str">
        <f t="shared" si="62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1"/>
        <v>13</v>
      </c>
      <c r="C81" s="37">
        <f t="shared" si="61"/>
        <v>5</v>
      </c>
      <c r="D81" s="31">
        <f t="shared" si="61"/>
        <v>0</v>
      </c>
      <c r="E81" s="30" t="str">
        <f t="shared" si="62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1"/>
        <v>14</v>
      </c>
      <c r="C82" s="37">
        <f t="shared" si="61"/>
        <v>3</v>
      </c>
      <c r="D82" s="31">
        <f t="shared" si="61"/>
        <v>0</v>
      </c>
      <c r="E82" s="30" t="str">
        <f t="shared" si="62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1"/>
        <v>15</v>
      </c>
      <c r="C83" s="37">
        <f t="shared" si="61"/>
        <v>4</v>
      </c>
      <c r="D83" s="31">
        <f t="shared" si="61"/>
        <v>0</v>
      </c>
      <c r="E83" s="30" t="str">
        <f t="shared" si="62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1"/>
        <v>16</v>
      </c>
      <c r="C84" s="37">
        <f t="shared" si="61"/>
        <v>4</v>
      </c>
      <c r="D84" s="31">
        <f t="shared" si="61"/>
        <v>0</v>
      </c>
      <c r="E84" s="30" t="str">
        <f t="shared" si="62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1"/>
        <v>17</v>
      </c>
      <c r="C85" s="37">
        <f t="shared" si="61"/>
        <v>3</v>
      </c>
      <c r="D85" s="31">
        <f t="shared" si="61"/>
        <v>0</v>
      </c>
      <c r="E85" s="30" t="str">
        <f t="shared" si="62"/>
        <v xml:space="preserve">  </v>
      </c>
    </row>
    <row r="86" spans="2:9" x14ac:dyDescent="0.2">
      <c r="B86" s="30">
        <f t="shared" si="61"/>
        <v>18</v>
      </c>
      <c r="C86" s="37">
        <f t="shared" si="61"/>
        <v>5</v>
      </c>
      <c r="D86" s="31">
        <f t="shared" si="61"/>
        <v>0</v>
      </c>
      <c r="E86" s="30" t="str">
        <f t="shared" si="62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3">T7</f>
        <v>1</v>
      </c>
      <c r="C89" s="30">
        <f t="shared" si="63"/>
        <v>4</v>
      </c>
      <c r="D89" s="31">
        <f t="shared" si="63"/>
        <v>0</v>
      </c>
      <c r="E89" s="30" t="str">
        <f t="shared" ref="E89:E97" si="64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3"/>
        <v>2</v>
      </c>
      <c r="C90" s="30">
        <f t="shared" si="63"/>
        <v>4</v>
      </c>
      <c r="D90" s="31">
        <f t="shared" si="63"/>
        <v>0</v>
      </c>
      <c r="E90" s="30" t="str">
        <f t="shared" si="64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3"/>
        <v>3</v>
      </c>
      <c r="C91" s="30">
        <f t="shared" si="63"/>
        <v>3</v>
      </c>
      <c r="D91" s="31">
        <f t="shared" si="63"/>
        <v>0</v>
      </c>
      <c r="E91" s="30" t="str">
        <f t="shared" si="64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3"/>
        <v>4</v>
      </c>
      <c r="C92" s="30">
        <f t="shared" si="63"/>
        <v>4</v>
      </c>
      <c r="D92" s="31">
        <f t="shared" si="63"/>
        <v>0</v>
      </c>
      <c r="E92" s="30" t="str">
        <f t="shared" si="64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3"/>
        <v>5</v>
      </c>
      <c r="C93" s="30">
        <f t="shared" si="63"/>
        <v>5</v>
      </c>
      <c r="D93" s="31">
        <f t="shared" si="63"/>
        <v>0</v>
      </c>
      <c r="E93" s="30" t="str">
        <f t="shared" si="64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3"/>
        <v>6</v>
      </c>
      <c r="C94" s="30">
        <f t="shared" si="63"/>
        <v>3</v>
      </c>
      <c r="D94" s="31">
        <f t="shared" si="63"/>
        <v>0</v>
      </c>
      <c r="E94" s="30" t="str">
        <f t="shared" si="64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3"/>
        <v>7</v>
      </c>
      <c r="C95" s="30">
        <f t="shared" si="63"/>
        <v>4</v>
      </c>
      <c r="D95" s="31">
        <f t="shared" si="63"/>
        <v>0</v>
      </c>
      <c r="E95" s="30" t="str">
        <f t="shared" si="64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3"/>
        <v>8</v>
      </c>
      <c r="C96" s="30">
        <f t="shared" si="63"/>
        <v>4</v>
      </c>
      <c r="D96" s="31">
        <f t="shared" si="63"/>
        <v>0</v>
      </c>
      <c r="E96" s="30" t="str">
        <f t="shared" si="64"/>
        <v xml:space="preserve">  </v>
      </c>
    </row>
    <row r="97" spans="2:9" x14ac:dyDescent="0.2">
      <c r="B97" s="30">
        <f t="shared" si="63"/>
        <v>9</v>
      </c>
      <c r="C97" s="30">
        <f t="shared" si="63"/>
        <v>5</v>
      </c>
      <c r="D97" s="31">
        <f t="shared" si="63"/>
        <v>0</v>
      </c>
      <c r="E97" s="30" t="str">
        <f t="shared" si="64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5">Z7</f>
        <v>10</v>
      </c>
      <c r="C100" s="30">
        <f t="shared" si="65"/>
        <v>4</v>
      </c>
      <c r="D100" s="31">
        <f t="shared" si="65"/>
        <v>0</v>
      </c>
      <c r="E100" s="30" t="str">
        <f t="shared" ref="E100:E108" si="66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5"/>
        <v>11</v>
      </c>
      <c r="C101" s="30">
        <f t="shared" si="65"/>
        <v>4</v>
      </c>
      <c r="D101" s="31">
        <f t="shared" si="65"/>
        <v>0</v>
      </c>
      <c r="E101" s="30" t="str">
        <f t="shared" si="66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5"/>
        <v>12</v>
      </c>
      <c r="C102" s="30">
        <f t="shared" si="65"/>
        <v>4</v>
      </c>
      <c r="D102" s="31">
        <f t="shared" si="65"/>
        <v>0</v>
      </c>
      <c r="E102" s="30" t="str">
        <f t="shared" si="66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5"/>
        <v>13</v>
      </c>
      <c r="C103" s="30">
        <f t="shared" si="65"/>
        <v>5</v>
      </c>
      <c r="D103" s="31">
        <f t="shared" si="65"/>
        <v>0</v>
      </c>
      <c r="E103" s="30" t="str">
        <f t="shared" si="66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5"/>
        <v>14</v>
      </c>
      <c r="C104" s="30">
        <f t="shared" si="65"/>
        <v>3</v>
      </c>
      <c r="D104" s="31">
        <f t="shared" si="65"/>
        <v>0</v>
      </c>
      <c r="E104" s="30" t="str">
        <f t="shared" si="66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5"/>
        <v>15</v>
      </c>
      <c r="C105" s="30">
        <f t="shared" si="65"/>
        <v>4</v>
      </c>
      <c r="D105" s="31">
        <f t="shared" si="65"/>
        <v>0</v>
      </c>
      <c r="E105" s="30" t="str">
        <f t="shared" si="66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5"/>
        <v>16</v>
      </c>
      <c r="C106" s="30">
        <f t="shared" si="65"/>
        <v>4</v>
      </c>
      <c r="D106" s="31">
        <f t="shared" si="65"/>
        <v>0</v>
      </c>
      <c r="E106" s="30" t="str">
        <f t="shared" si="66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5"/>
        <v>17</v>
      </c>
      <c r="C107" s="30">
        <f t="shared" si="65"/>
        <v>3</v>
      </c>
      <c r="D107" s="31">
        <f t="shared" si="65"/>
        <v>0</v>
      </c>
      <c r="E107" s="30" t="str">
        <f t="shared" si="66"/>
        <v xml:space="preserve">  </v>
      </c>
    </row>
    <row r="108" spans="2:9" x14ac:dyDescent="0.2">
      <c r="B108" s="30">
        <f t="shared" si="65"/>
        <v>18</v>
      </c>
      <c r="C108" s="30">
        <f t="shared" si="65"/>
        <v>5</v>
      </c>
      <c r="D108" s="31">
        <f t="shared" si="65"/>
        <v>0</v>
      </c>
      <c r="E108" s="30" t="str">
        <f t="shared" si="66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7">AF7</f>
        <v>1</v>
      </c>
      <c r="C111" s="30">
        <f t="shared" si="67"/>
        <v>4</v>
      </c>
      <c r="D111" s="31">
        <f t="shared" si="67"/>
        <v>0</v>
      </c>
      <c r="E111" s="30" t="str">
        <f t="shared" ref="E111:E119" si="68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7"/>
        <v>2</v>
      </c>
      <c r="C112" s="30">
        <f t="shared" si="67"/>
        <v>4</v>
      </c>
      <c r="D112" s="31">
        <f t="shared" si="67"/>
        <v>0</v>
      </c>
      <c r="E112" s="30" t="str">
        <f t="shared" si="68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7"/>
        <v>3</v>
      </c>
      <c r="C113" s="30">
        <f t="shared" si="67"/>
        <v>3</v>
      </c>
      <c r="D113" s="31">
        <f t="shared" si="67"/>
        <v>0</v>
      </c>
      <c r="E113" s="30" t="str">
        <f t="shared" si="68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7"/>
        <v>4</v>
      </c>
      <c r="C114" s="30">
        <f t="shared" si="67"/>
        <v>4</v>
      </c>
      <c r="D114" s="31">
        <f t="shared" si="67"/>
        <v>0</v>
      </c>
      <c r="E114" s="30" t="str">
        <f t="shared" si="68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7"/>
        <v>5</v>
      </c>
      <c r="C115" s="30">
        <f t="shared" si="67"/>
        <v>5</v>
      </c>
      <c r="D115" s="31">
        <f t="shared" si="67"/>
        <v>0</v>
      </c>
      <c r="E115" s="30" t="str">
        <f t="shared" si="68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7"/>
        <v>6</v>
      </c>
      <c r="C116" s="30">
        <f t="shared" si="67"/>
        <v>3</v>
      </c>
      <c r="D116" s="31">
        <f t="shared" si="67"/>
        <v>0</v>
      </c>
      <c r="E116" s="30" t="str">
        <f t="shared" si="68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7"/>
        <v>7</v>
      </c>
      <c r="C117" s="30">
        <f t="shared" si="67"/>
        <v>4</v>
      </c>
      <c r="D117" s="31">
        <f t="shared" si="67"/>
        <v>0</v>
      </c>
      <c r="E117" s="30" t="str">
        <f t="shared" si="68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7"/>
        <v>8</v>
      </c>
      <c r="C118" s="30">
        <f t="shared" si="67"/>
        <v>4</v>
      </c>
      <c r="D118" s="31">
        <f t="shared" si="67"/>
        <v>0</v>
      </c>
      <c r="E118" s="30" t="str">
        <f t="shared" si="68"/>
        <v xml:space="preserve">  </v>
      </c>
    </row>
    <row r="119" spans="2:9" x14ac:dyDescent="0.2">
      <c r="B119" s="30">
        <f t="shared" si="67"/>
        <v>9</v>
      </c>
      <c r="C119" s="30">
        <f t="shared" si="67"/>
        <v>5</v>
      </c>
      <c r="D119" s="31">
        <f t="shared" si="67"/>
        <v>0</v>
      </c>
      <c r="E119" s="30" t="str">
        <f t="shared" si="68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9">AL7</f>
        <v>10</v>
      </c>
      <c r="C122" s="30">
        <f t="shared" si="69"/>
        <v>4</v>
      </c>
      <c r="D122" s="31">
        <f t="shared" si="69"/>
        <v>0</v>
      </c>
      <c r="E122" s="30" t="str">
        <f t="shared" ref="E122:E130" si="70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9"/>
        <v>11</v>
      </c>
      <c r="C123" s="30">
        <f t="shared" si="69"/>
        <v>4</v>
      </c>
      <c r="D123" s="31">
        <f t="shared" si="69"/>
        <v>0</v>
      </c>
      <c r="E123" s="30" t="str">
        <f t="shared" si="70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9"/>
        <v>12</v>
      </c>
      <c r="C124" s="30">
        <f t="shared" si="69"/>
        <v>4</v>
      </c>
      <c r="D124" s="31">
        <f t="shared" si="69"/>
        <v>0</v>
      </c>
      <c r="E124" s="30" t="str">
        <f t="shared" si="70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9"/>
        <v>13</v>
      </c>
      <c r="C125" s="30">
        <f t="shared" si="69"/>
        <v>5</v>
      </c>
      <c r="D125" s="31">
        <f t="shared" si="69"/>
        <v>0</v>
      </c>
      <c r="E125" s="30" t="str">
        <f t="shared" si="70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9"/>
        <v>14</v>
      </c>
      <c r="C126" s="30">
        <f t="shared" si="69"/>
        <v>3</v>
      </c>
      <c r="D126" s="31">
        <f t="shared" si="69"/>
        <v>0</v>
      </c>
      <c r="E126" s="30" t="str">
        <f t="shared" si="70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9"/>
        <v>15</v>
      </c>
      <c r="C127" s="30">
        <f t="shared" si="69"/>
        <v>4</v>
      </c>
      <c r="D127" s="31">
        <f t="shared" si="69"/>
        <v>0</v>
      </c>
      <c r="E127" s="30" t="str">
        <f t="shared" si="70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9"/>
        <v>16</v>
      </c>
      <c r="C128" s="30">
        <f t="shared" si="69"/>
        <v>4</v>
      </c>
      <c r="D128" s="31">
        <f t="shared" si="69"/>
        <v>0</v>
      </c>
      <c r="E128" s="30" t="str">
        <f t="shared" si="70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9"/>
        <v>17</v>
      </c>
      <c r="C129" s="30">
        <f t="shared" si="69"/>
        <v>3</v>
      </c>
      <c r="D129" s="31">
        <f t="shared" si="69"/>
        <v>0</v>
      </c>
      <c r="E129" s="30" t="str">
        <f t="shared" si="70"/>
        <v xml:space="preserve">  </v>
      </c>
    </row>
    <row r="130" spans="2:9" x14ac:dyDescent="0.2">
      <c r="B130" s="30">
        <f t="shared" si="69"/>
        <v>18</v>
      </c>
      <c r="C130" s="30">
        <f t="shared" si="69"/>
        <v>5</v>
      </c>
      <c r="D130" s="31">
        <f t="shared" si="69"/>
        <v>0</v>
      </c>
      <c r="E130" s="30" t="str">
        <f t="shared" si="70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1">AR7</f>
        <v>1</v>
      </c>
      <c r="C133" s="30">
        <f t="shared" si="71"/>
        <v>4</v>
      </c>
      <c r="D133" s="31">
        <f t="shared" si="71"/>
        <v>0</v>
      </c>
      <c r="E133" s="30" t="str">
        <f t="shared" ref="E133:E141" si="72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1"/>
        <v>2</v>
      </c>
      <c r="C134" s="30">
        <f t="shared" si="71"/>
        <v>4</v>
      </c>
      <c r="D134" s="31">
        <f t="shared" si="71"/>
        <v>0</v>
      </c>
      <c r="E134" s="30" t="str">
        <f t="shared" si="72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1"/>
        <v>3</v>
      </c>
      <c r="C135" s="30">
        <f t="shared" si="71"/>
        <v>3</v>
      </c>
      <c r="D135" s="31">
        <f t="shared" si="71"/>
        <v>0</v>
      </c>
      <c r="E135" s="30" t="str">
        <f t="shared" si="72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1"/>
        <v>4</v>
      </c>
      <c r="C136" s="30">
        <f t="shared" si="71"/>
        <v>4</v>
      </c>
      <c r="D136" s="31">
        <f t="shared" si="71"/>
        <v>0</v>
      </c>
      <c r="E136" s="30" t="str">
        <f t="shared" si="72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1"/>
        <v>5</v>
      </c>
      <c r="C137" s="30">
        <f t="shared" si="71"/>
        <v>5</v>
      </c>
      <c r="D137" s="31">
        <f t="shared" si="71"/>
        <v>0</v>
      </c>
      <c r="E137" s="30" t="str">
        <f t="shared" si="72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1"/>
        <v>6</v>
      </c>
      <c r="C138" s="30">
        <f t="shared" si="71"/>
        <v>3</v>
      </c>
      <c r="D138" s="31">
        <f t="shared" si="71"/>
        <v>0</v>
      </c>
      <c r="E138" s="30" t="str">
        <f t="shared" si="72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1"/>
        <v>7</v>
      </c>
      <c r="C139" s="30">
        <f t="shared" si="71"/>
        <v>4</v>
      </c>
      <c r="D139" s="31">
        <f t="shared" si="71"/>
        <v>0</v>
      </c>
      <c r="E139" s="30" t="str">
        <f t="shared" si="72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1"/>
        <v>8</v>
      </c>
      <c r="C140" s="30">
        <f t="shared" si="71"/>
        <v>4</v>
      </c>
      <c r="D140" s="31">
        <f t="shared" si="71"/>
        <v>0</v>
      </c>
      <c r="E140" s="30" t="str">
        <f t="shared" si="72"/>
        <v xml:space="preserve">  </v>
      </c>
    </row>
    <row r="141" spans="2:9" x14ac:dyDescent="0.2">
      <c r="B141" s="30">
        <f t="shared" si="71"/>
        <v>9</v>
      </c>
      <c r="C141" s="30">
        <f t="shared" si="71"/>
        <v>5</v>
      </c>
      <c r="D141" s="31">
        <f t="shared" si="71"/>
        <v>0</v>
      </c>
      <c r="E141" s="30" t="str">
        <f t="shared" si="72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3">AX7</f>
        <v>10</v>
      </c>
      <c r="C144" s="30">
        <f t="shared" si="73"/>
        <v>4</v>
      </c>
      <c r="D144" s="31">
        <f t="shared" si="73"/>
        <v>0</v>
      </c>
      <c r="E144" s="30" t="str">
        <f t="shared" ref="E144:E152" si="74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3"/>
        <v>11</v>
      </c>
      <c r="C145" s="30">
        <f t="shared" si="73"/>
        <v>4</v>
      </c>
      <c r="D145" s="31">
        <f t="shared" si="73"/>
        <v>0</v>
      </c>
      <c r="E145" s="30" t="str">
        <f t="shared" si="74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3"/>
        <v>12</v>
      </c>
      <c r="C146" s="30">
        <f t="shared" si="73"/>
        <v>4</v>
      </c>
      <c r="D146" s="31">
        <f t="shared" si="73"/>
        <v>0</v>
      </c>
      <c r="E146" s="30" t="str">
        <f t="shared" si="74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3"/>
        <v>13</v>
      </c>
      <c r="C147" s="30">
        <f t="shared" si="73"/>
        <v>5</v>
      </c>
      <c r="D147" s="31">
        <f t="shared" si="73"/>
        <v>0</v>
      </c>
      <c r="E147" s="30" t="str">
        <f t="shared" si="74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3"/>
        <v>14</v>
      </c>
      <c r="C148" s="30">
        <f t="shared" si="73"/>
        <v>3</v>
      </c>
      <c r="D148" s="31">
        <f t="shared" si="73"/>
        <v>0</v>
      </c>
      <c r="E148" s="30" t="str">
        <f t="shared" si="74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3"/>
        <v>15</v>
      </c>
      <c r="C149" s="30">
        <f t="shared" si="73"/>
        <v>4</v>
      </c>
      <c r="D149" s="31">
        <f t="shared" si="73"/>
        <v>0</v>
      </c>
      <c r="E149" s="30" t="str">
        <f t="shared" si="74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3"/>
        <v>16</v>
      </c>
      <c r="C150" s="30">
        <f t="shared" si="73"/>
        <v>4</v>
      </c>
      <c r="D150" s="31">
        <f t="shared" si="73"/>
        <v>0</v>
      </c>
      <c r="E150" s="30" t="str">
        <f t="shared" si="74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3"/>
        <v>17</v>
      </c>
      <c r="C151" s="30">
        <f t="shared" si="73"/>
        <v>3</v>
      </c>
      <c r="D151" s="31">
        <f t="shared" si="73"/>
        <v>0</v>
      </c>
      <c r="E151" s="30" t="str">
        <f t="shared" si="74"/>
        <v xml:space="preserve">  </v>
      </c>
    </row>
    <row r="152" spans="2:9" x14ac:dyDescent="0.2">
      <c r="B152" s="30">
        <f t="shared" si="73"/>
        <v>18</v>
      </c>
      <c r="C152" s="30">
        <f t="shared" si="73"/>
        <v>5</v>
      </c>
      <c r="D152" s="31">
        <f t="shared" si="73"/>
        <v>0</v>
      </c>
      <c r="E152" s="30" t="str">
        <f t="shared" si="74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5">BD7</f>
        <v>1</v>
      </c>
      <c r="C155" s="30">
        <f t="shared" si="75"/>
        <v>4</v>
      </c>
      <c r="D155" s="31">
        <f t="shared" si="75"/>
        <v>0</v>
      </c>
      <c r="E155" s="30" t="str">
        <f t="shared" ref="E155:E163" si="76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5"/>
        <v>2</v>
      </c>
      <c r="C156" s="30">
        <f t="shared" si="75"/>
        <v>4</v>
      </c>
      <c r="D156" s="31">
        <f t="shared" si="75"/>
        <v>0</v>
      </c>
      <c r="E156" s="30" t="str">
        <f t="shared" si="76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5"/>
        <v>3</v>
      </c>
      <c r="C157" s="30">
        <f t="shared" si="75"/>
        <v>3</v>
      </c>
      <c r="D157" s="31">
        <f t="shared" si="75"/>
        <v>0</v>
      </c>
      <c r="E157" s="30" t="str">
        <f t="shared" si="76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5"/>
        <v>4</v>
      </c>
      <c r="C158" s="30">
        <f t="shared" si="75"/>
        <v>4</v>
      </c>
      <c r="D158" s="31">
        <f t="shared" si="75"/>
        <v>0</v>
      </c>
      <c r="E158" s="30" t="str">
        <f t="shared" si="76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5"/>
        <v>5</v>
      </c>
      <c r="C159" s="30">
        <f t="shared" si="75"/>
        <v>5</v>
      </c>
      <c r="D159" s="31">
        <f t="shared" si="75"/>
        <v>0</v>
      </c>
      <c r="E159" s="30" t="str">
        <f t="shared" si="76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5"/>
        <v>6</v>
      </c>
      <c r="C160" s="30">
        <f t="shared" si="75"/>
        <v>3</v>
      </c>
      <c r="D160" s="31">
        <f t="shared" si="75"/>
        <v>0</v>
      </c>
      <c r="E160" s="30" t="str">
        <f t="shared" si="76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5"/>
        <v>7</v>
      </c>
      <c r="C161" s="30">
        <f t="shared" si="75"/>
        <v>4</v>
      </c>
      <c r="D161" s="31">
        <f t="shared" si="75"/>
        <v>0</v>
      </c>
      <c r="E161" s="30" t="str">
        <f t="shared" si="76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5"/>
        <v>8</v>
      </c>
      <c r="C162" s="30">
        <f t="shared" si="75"/>
        <v>4</v>
      </c>
      <c r="D162" s="31">
        <f t="shared" si="75"/>
        <v>0</v>
      </c>
      <c r="E162" s="30" t="str">
        <f t="shared" si="76"/>
        <v xml:space="preserve">  </v>
      </c>
    </row>
    <row r="163" spans="2:9" x14ac:dyDescent="0.2">
      <c r="B163" s="30">
        <f t="shared" si="75"/>
        <v>9</v>
      </c>
      <c r="C163" s="30">
        <f t="shared" si="75"/>
        <v>5</v>
      </c>
      <c r="D163" s="31">
        <f t="shared" si="75"/>
        <v>0</v>
      </c>
      <c r="E163" s="30" t="str">
        <f t="shared" si="76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7">BJ7</f>
        <v>10</v>
      </c>
      <c r="C166" s="30">
        <f t="shared" si="77"/>
        <v>4</v>
      </c>
      <c r="D166" s="31">
        <f t="shared" si="77"/>
        <v>0</v>
      </c>
      <c r="E166" s="30" t="str">
        <f t="shared" ref="E166:E174" si="78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7"/>
        <v>11</v>
      </c>
      <c r="C167" s="30">
        <f t="shared" si="77"/>
        <v>4</v>
      </c>
      <c r="D167" s="31">
        <f t="shared" si="77"/>
        <v>0</v>
      </c>
      <c r="E167" s="30" t="str">
        <f t="shared" si="78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7"/>
        <v>12</v>
      </c>
      <c r="C168" s="30">
        <f t="shared" si="77"/>
        <v>4</v>
      </c>
      <c r="D168" s="31">
        <f t="shared" si="77"/>
        <v>0</v>
      </c>
      <c r="E168" s="30" t="str">
        <f t="shared" si="78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7"/>
        <v>13</v>
      </c>
      <c r="C169" s="30">
        <f t="shared" si="77"/>
        <v>5</v>
      </c>
      <c r="D169" s="31">
        <f t="shared" si="77"/>
        <v>0</v>
      </c>
      <c r="E169" s="30" t="str">
        <f t="shared" si="78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7"/>
        <v>14</v>
      </c>
      <c r="C170" s="30">
        <f t="shared" si="77"/>
        <v>3</v>
      </c>
      <c r="D170" s="31">
        <f t="shared" si="77"/>
        <v>0</v>
      </c>
      <c r="E170" s="30" t="str">
        <f t="shared" si="78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7"/>
        <v>15</v>
      </c>
      <c r="C171" s="30">
        <f t="shared" si="77"/>
        <v>4</v>
      </c>
      <c r="D171" s="31">
        <f t="shared" si="77"/>
        <v>0</v>
      </c>
      <c r="E171" s="30" t="str">
        <f t="shared" si="78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7"/>
        <v>16</v>
      </c>
      <c r="C172" s="30">
        <f t="shared" si="77"/>
        <v>4</v>
      </c>
      <c r="D172" s="31">
        <f t="shared" si="77"/>
        <v>0</v>
      </c>
      <c r="E172" s="30" t="str">
        <f t="shared" si="78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7"/>
        <v>17</v>
      </c>
      <c r="C173" s="30">
        <f t="shared" si="77"/>
        <v>3</v>
      </c>
      <c r="D173" s="31">
        <f t="shared" si="77"/>
        <v>0</v>
      </c>
      <c r="E173" s="30" t="str">
        <f t="shared" si="78"/>
        <v xml:space="preserve">  </v>
      </c>
    </row>
    <row r="174" spans="2:9" x14ac:dyDescent="0.2">
      <c r="B174" s="30">
        <f t="shared" si="77"/>
        <v>18</v>
      </c>
      <c r="C174" s="30">
        <f t="shared" si="77"/>
        <v>5</v>
      </c>
      <c r="D174" s="31">
        <f t="shared" si="77"/>
        <v>0</v>
      </c>
      <c r="E174" s="30" t="str">
        <f t="shared" si="78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9">BP7</f>
        <v>1</v>
      </c>
      <c r="C177" s="30">
        <f t="shared" si="79"/>
        <v>4</v>
      </c>
      <c r="D177" s="31">
        <f t="shared" si="79"/>
        <v>0</v>
      </c>
      <c r="E177" s="30" t="str">
        <f t="shared" ref="E177:E185" si="80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9"/>
        <v>2</v>
      </c>
      <c r="C178" s="30">
        <f t="shared" si="79"/>
        <v>4</v>
      </c>
      <c r="D178" s="31">
        <f t="shared" si="79"/>
        <v>0</v>
      </c>
      <c r="E178" s="30" t="str">
        <f t="shared" si="80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9"/>
        <v>3</v>
      </c>
      <c r="C179" s="30">
        <f t="shared" si="79"/>
        <v>3</v>
      </c>
      <c r="D179" s="31">
        <f t="shared" si="79"/>
        <v>0</v>
      </c>
      <c r="E179" s="30" t="str">
        <f t="shared" si="80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9"/>
        <v>4</v>
      </c>
      <c r="C180" s="30">
        <f t="shared" si="79"/>
        <v>4</v>
      </c>
      <c r="D180" s="31">
        <f t="shared" si="79"/>
        <v>0</v>
      </c>
      <c r="E180" s="30" t="str">
        <f t="shared" si="80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9"/>
        <v>5</v>
      </c>
      <c r="C181" s="30">
        <f t="shared" si="79"/>
        <v>5</v>
      </c>
      <c r="D181" s="31">
        <f t="shared" si="79"/>
        <v>0</v>
      </c>
      <c r="E181" s="30" t="str">
        <f t="shared" si="80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9"/>
        <v>6</v>
      </c>
      <c r="C182" s="30">
        <f t="shared" si="79"/>
        <v>3</v>
      </c>
      <c r="D182" s="31">
        <f t="shared" si="79"/>
        <v>0</v>
      </c>
      <c r="E182" s="30" t="str">
        <f t="shared" si="80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9"/>
        <v>7</v>
      </c>
      <c r="C183" s="30">
        <f t="shared" si="79"/>
        <v>4</v>
      </c>
      <c r="D183" s="31">
        <f t="shared" si="79"/>
        <v>0</v>
      </c>
      <c r="E183" s="30" t="str">
        <f t="shared" si="80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9"/>
        <v>8</v>
      </c>
      <c r="C184" s="30">
        <f t="shared" si="79"/>
        <v>4</v>
      </c>
      <c r="D184" s="31">
        <f t="shared" si="79"/>
        <v>0</v>
      </c>
      <c r="E184" s="30" t="str">
        <f t="shared" si="80"/>
        <v xml:space="preserve">  </v>
      </c>
    </row>
    <row r="185" spans="2:9" x14ac:dyDescent="0.2">
      <c r="B185" s="30">
        <f t="shared" si="79"/>
        <v>9</v>
      </c>
      <c r="C185" s="30">
        <f t="shared" si="79"/>
        <v>5</v>
      </c>
      <c r="D185" s="31">
        <f t="shared" si="79"/>
        <v>0</v>
      </c>
      <c r="E185" s="30" t="str">
        <f t="shared" si="80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1">BV7</f>
        <v>1</v>
      </c>
      <c r="C188" s="30">
        <f t="shared" si="81"/>
        <v>4</v>
      </c>
      <c r="D188" s="31">
        <f t="shared" si="81"/>
        <v>5</v>
      </c>
      <c r="E188" s="30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1"/>
        <v>2</v>
      </c>
      <c r="C189" s="30">
        <f t="shared" si="81"/>
        <v>4</v>
      </c>
      <c r="D189" s="31">
        <f t="shared" si="81"/>
        <v>7</v>
      </c>
      <c r="E189" s="30" t="str">
        <f t="shared" si="82"/>
        <v>Other</v>
      </c>
      <c r="H189" t="s">
        <v>121</v>
      </c>
      <c r="I189">
        <f>COUNTIF(E188:E196,"Eagle")</f>
        <v>0</v>
      </c>
    </row>
    <row r="190" spans="2:9" x14ac:dyDescent="0.2">
      <c r="B190" s="30">
        <f t="shared" si="81"/>
        <v>3</v>
      </c>
      <c r="C190" s="30">
        <f t="shared" si="81"/>
        <v>3</v>
      </c>
      <c r="D190" s="31">
        <f t="shared" si="81"/>
        <v>4</v>
      </c>
      <c r="E190" s="30" t="str">
        <f t="shared" si="82"/>
        <v>bogey</v>
      </c>
      <c r="H190" t="s">
        <v>8</v>
      </c>
      <c r="I190">
        <f>COUNTIF(E188:E196,"Birdie")</f>
        <v>0</v>
      </c>
    </row>
    <row r="191" spans="2:9" x14ac:dyDescent="0.2">
      <c r="B191" s="30">
        <f t="shared" si="81"/>
        <v>4</v>
      </c>
      <c r="C191" s="30">
        <f t="shared" si="81"/>
        <v>4</v>
      </c>
      <c r="D191" s="31">
        <f t="shared" si="81"/>
        <v>5</v>
      </c>
      <c r="E191" s="30" t="str">
        <f t="shared" si="82"/>
        <v>bogey</v>
      </c>
      <c r="H191" t="s">
        <v>9</v>
      </c>
      <c r="I191">
        <f>COUNTIF(E188:E196,"Par")</f>
        <v>1</v>
      </c>
    </row>
    <row r="192" spans="2:9" x14ac:dyDescent="0.2">
      <c r="B192" s="30">
        <f t="shared" si="81"/>
        <v>5</v>
      </c>
      <c r="C192" s="30">
        <f t="shared" si="81"/>
        <v>5</v>
      </c>
      <c r="D192" s="31">
        <f t="shared" si="81"/>
        <v>6</v>
      </c>
      <c r="E192" s="30" t="str">
        <f t="shared" si="82"/>
        <v>bogey</v>
      </c>
      <c r="H192" t="s">
        <v>122</v>
      </c>
      <c r="I192">
        <f>COUNTIF(E188:E196,"bogey")</f>
        <v>7</v>
      </c>
    </row>
    <row r="193" spans="2:9" x14ac:dyDescent="0.2">
      <c r="B193" s="30">
        <f t="shared" si="81"/>
        <v>6</v>
      </c>
      <c r="C193" s="30">
        <f t="shared" si="81"/>
        <v>3</v>
      </c>
      <c r="D193" s="31">
        <f t="shared" si="81"/>
        <v>4</v>
      </c>
      <c r="E193" s="30" t="str">
        <f t="shared" si="82"/>
        <v>bogey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1"/>
        <v>7</v>
      </c>
      <c r="C194" s="30">
        <f t="shared" si="81"/>
        <v>4</v>
      </c>
      <c r="D194" s="31">
        <f t="shared" si="81"/>
        <v>5</v>
      </c>
      <c r="E194" s="30" t="str">
        <f t="shared" si="82"/>
        <v>bogey</v>
      </c>
      <c r="H194" t="s">
        <v>12</v>
      </c>
      <c r="I194">
        <f>COUNTIF(E188:E196,"Other")</f>
        <v>1</v>
      </c>
    </row>
    <row r="195" spans="2:9" x14ac:dyDescent="0.2">
      <c r="B195" s="30">
        <f t="shared" si="81"/>
        <v>8</v>
      </c>
      <c r="C195" s="30">
        <f t="shared" si="81"/>
        <v>4</v>
      </c>
      <c r="D195" s="31">
        <f t="shared" si="81"/>
        <v>4</v>
      </c>
      <c r="E195" s="30" t="str">
        <f t="shared" si="82"/>
        <v>Par</v>
      </c>
    </row>
    <row r="196" spans="2:9" x14ac:dyDescent="0.2">
      <c r="B196" s="30">
        <f t="shared" si="81"/>
        <v>9</v>
      </c>
      <c r="C196" s="30">
        <f t="shared" si="81"/>
        <v>5</v>
      </c>
      <c r="D196" s="31">
        <f t="shared" si="81"/>
        <v>6</v>
      </c>
      <c r="E196" s="30" t="str">
        <f t="shared" si="82"/>
        <v>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3">CB7</f>
        <v>10</v>
      </c>
      <c r="C199" s="30">
        <f t="shared" si="83"/>
        <v>4</v>
      </c>
      <c r="D199" s="31">
        <f t="shared" si="83"/>
        <v>6</v>
      </c>
      <c r="E199" s="30" t="str">
        <f t="shared" ref="E199:E207" si="84">IF(D199&lt;&gt;0,IF((D199-C199)=-1,"Birdie",IF((D199-C199)=-2,"Eagle",IF((D199-C199)=0,"Par",IF((D199-C199)=1,"bogey",IF((D199-C199)=2,"Double bogey","Other"))))),"  ")</f>
        <v>Double bogey</v>
      </c>
      <c r="H199" s="32" t="s">
        <v>120</v>
      </c>
    </row>
    <row r="200" spans="2:9" x14ac:dyDescent="0.2">
      <c r="B200" s="30">
        <f t="shared" si="83"/>
        <v>11</v>
      </c>
      <c r="C200" s="30">
        <f t="shared" si="83"/>
        <v>4</v>
      </c>
      <c r="D200" s="31">
        <f t="shared" si="83"/>
        <v>6</v>
      </c>
      <c r="E200" s="30" t="str">
        <f t="shared" si="84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3"/>
        <v>12</v>
      </c>
      <c r="C201" s="30">
        <f t="shared" si="83"/>
        <v>4</v>
      </c>
      <c r="D201" s="31">
        <f t="shared" si="83"/>
        <v>3</v>
      </c>
      <c r="E201" s="30" t="str">
        <f t="shared" si="84"/>
        <v>Birdie</v>
      </c>
      <c r="H201" t="s">
        <v>8</v>
      </c>
      <c r="I201">
        <f>COUNTIF(E199:E207,"Birdie")</f>
        <v>1</v>
      </c>
    </row>
    <row r="202" spans="2:9" x14ac:dyDescent="0.2">
      <c r="B202" s="30">
        <f t="shared" si="83"/>
        <v>13</v>
      </c>
      <c r="C202" s="30">
        <f t="shared" si="83"/>
        <v>5</v>
      </c>
      <c r="D202" s="31">
        <f t="shared" si="83"/>
        <v>5</v>
      </c>
      <c r="E202" s="30" t="str">
        <f t="shared" si="84"/>
        <v>Par</v>
      </c>
      <c r="H202" t="s">
        <v>9</v>
      </c>
      <c r="I202">
        <f>COUNTIF(E199:E207,"Par")</f>
        <v>1</v>
      </c>
    </row>
    <row r="203" spans="2:9" x14ac:dyDescent="0.2">
      <c r="B203" s="30">
        <f t="shared" si="83"/>
        <v>14</v>
      </c>
      <c r="C203" s="30">
        <f t="shared" si="83"/>
        <v>3</v>
      </c>
      <c r="D203" s="31">
        <f t="shared" si="83"/>
        <v>4</v>
      </c>
      <c r="E203" s="30" t="str">
        <f t="shared" si="84"/>
        <v>bogey</v>
      </c>
      <c r="H203" t="s">
        <v>122</v>
      </c>
      <c r="I203">
        <f>COUNTIF(E199:E207,"bogey")</f>
        <v>3</v>
      </c>
    </row>
    <row r="204" spans="2:9" x14ac:dyDescent="0.2">
      <c r="B204" s="30">
        <f t="shared" si="83"/>
        <v>15</v>
      </c>
      <c r="C204" s="30">
        <f t="shared" si="83"/>
        <v>4</v>
      </c>
      <c r="D204" s="31">
        <f t="shared" si="83"/>
        <v>6</v>
      </c>
      <c r="E204" s="30" t="str">
        <f t="shared" si="84"/>
        <v>Double bogey</v>
      </c>
      <c r="H204" t="s">
        <v>123</v>
      </c>
      <c r="I204">
        <f>COUNTIF(E199:E207,"Double bogey")</f>
        <v>4</v>
      </c>
    </row>
    <row r="205" spans="2:9" x14ac:dyDescent="0.2">
      <c r="B205" s="30">
        <f t="shared" si="83"/>
        <v>16</v>
      </c>
      <c r="C205" s="30">
        <f t="shared" si="83"/>
        <v>4</v>
      </c>
      <c r="D205" s="31">
        <f t="shared" si="83"/>
        <v>6</v>
      </c>
      <c r="E205" s="30" t="str">
        <f t="shared" si="84"/>
        <v>Double bogey</v>
      </c>
      <c r="H205" t="s">
        <v>12</v>
      </c>
      <c r="I205">
        <f>COUNTIF(E199:E207,"Other")</f>
        <v>0</v>
      </c>
    </row>
    <row r="206" spans="2:9" x14ac:dyDescent="0.2">
      <c r="B206" s="30">
        <f t="shared" si="83"/>
        <v>17</v>
      </c>
      <c r="C206" s="30">
        <f t="shared" si="83"/>
        <v>3</v>
      </c>
      <c r="D206" s="31">
        <f t="shared" si="83"/>
        <v>4</v>
      </c>
      <c r="E206" s="30" t="str">
        <f t="shared" si="84"/>
        <v>bogey</v>
      </c>
    </row>
    <row r="207" spans="2:9" x14ac:dyDescent="0.2">
      <c r="B207" s="30">
        <f t="shared" si="83"/>
        <v>18</v>
      </c>
      <c r="C207" s="30">
        <f t="shared" si="83"/>
        <v>5</v>
      </c>
      <c r="D207" s="31">
        <f t="shared" si="83"/>
        <v>6</v>
      </c>
      <c r="E207" s="30" t="str">
        <f t="shared" si="84"/>
        <v>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5">CH7</f>
        <v>1</v>
      </c>
      <c r="C210" s="30">
        <f t="shared" si="85"/>
        <v>4</v>
      </c>
      <c r="D210" s="31">
        <f t="shared" si="85"/>
        <v>5</v>
      </c>
      <c r="E210" s="30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2" t="s">
        <v>120</v>
      </c>
    </row>
    <row r="211" spans="2:9" x14ac:dyDescent="0.2">
      <c r="B211" s="30">
        <f t="shared" si="85"/>
        <v>2</v>
      </c>
      <c r="C211" s="30">
        <f t="shared" si="85"/>
        <v>4</v>
      </c>
      <c r="D211" s="31">
        <f t="shared" si="85"/>
        <v>7</v>
      </c>
      <c r="E211" s="30" t="str">
        <f t="shared" si="86"/>
        <v>Other</v>
      </c>
      <c r="H211" t="s">
        <v>121</v>
      </c>
      <c r="I211">
        <f>COUNTIF(E210:E218,"Eagle")</f>
        <v>0</v>
      </c>
    </row>
    <row r="212" spans="2:9" x14ac:dyDescent="0.2">
      <c r="B212" s="30">
        <f t="shared" si="85"/>
        <v>3</v>
      </c>
      <c r="C212" s="30">
        <f t="shared" si="85"/>
        <v>3</v>
      </c>
      <c r="D212" s="31">
        <f t="shared" si="85"/>
        <v>4</v>
      </c>
      <c r="E212" s="30" t="str">
        <f t="shared" si="86"/>
        <v>bogey</v>
      </c>
      <c r="H212" t="s">
        <v>8</v>
      </c>
      <c r="I212">
        <f>COUNTIF(E210:E218,"Birdie")</f>
        <v>0</v>
      </c>
    </row>
    <row r="213" spans="2:9" x14ac:dyDescent="0.2">
      <c r="B213" s="30">
        <f t="shared" si="85"/>
        <v>4</v>
      </c>
      <c r="C213" s="30">
        <f t="shared" si="85"/>
        <v>4</v>
      </c>
      <c r="D213" s="31">
        <f t="shared" si="85"/>
        <v>5</v>
      </c>
      <c r="E213" s="30" t="str">
        <f t="shared" si="86"/>
        <v>bogey</v>
      </c>
      <c r="H213" t="s">
        <v>9</v>
      </c>
      <c r="I213">
        <f>COUNTIF(E210:E218,"Par")</f>
        <v>2</v>
      </c>
    </row>
    <row r="214" spans="2:9" x14ac:dyDescent="0.2">
      <c r="B214" s="30">
        <f t="shared" si="85"/>
        <v>5</v>
      </c>
      <c r="C214" s="30">
        <f t="shared" si="85"/>
        <v>5</v>
      </c>
      <c r="D214" s="31">
        <f t="shared" si="85"/>
        <v>6</v>
      </c>
      <c r="E214" s="30" t="str">
        <f t="shared" si="86"/>
        <v>bogey</v>
      </c>
      <c r="H214" t="s">
        <v>122</v>
      </c>
      <c r="I214">
        <f>COUNTIF(E210:E218,"bogey")</f>
        <v>5</v>
      </c>
    </row>
    <row r="215" spans="2:9" x14ac:dyDescent="0.2">
      <c r="B215" s="30">
        <f t="shared" si="85"/>
        <v>6</v>
      </c>
      <c r="C215" s="30">
        <f t="shared" si="85"/>
        <v>3</v>
      </c>
      <c r="D215" s="31">
        <f t="shared" si="85"/>
        <v>3</v>
      </c>
      <c r="E215" s="30" t="str">
        <f t="shared" si="86"/>
        <v>Par</v>
      </c>
      <c r="H215" t="s">
        <v>123</v>
      </c>
      <c r="I215">
        <f>COUNTIF(E210:E218,"Double bogey")</f>
        <v>1</v>
      </c>
    </row>
    <row r="216" spans="2:9" x14ac:dyDescent="0.2">
      <c r="B216" s="30">
        <f t="shared" si="85"/>
        <v>7</v>
      </c>
      <c r="C216" s="30">
        <f t="shared" si="85"/>
        <v>4</v>
      </c>
      <c r="D216" s="31">
        <f t="shared" si="85"/>
        <v>4</v>
      </c>
      <c r="E216" s="30" t="str">
        <f t="shared" si="86"/>
        <v>Par</v>
      </c>
      <c r="H216" t="s">
        <v>12</v>
      </c>
      <c r="I216">
        <f>COUNTIF(E210:E218,"Other")</f>
        <v>1</v>
      </c>
    </row>
    <row r="217" spans="2:9" x14ac:dyDescent="0.2">
      <c r="B217" s="30">
        <f t="shared" si="85"/>
        <v>8</v>
      </c>
      <c r="C217" s="30">
        <f t="shared" si="85"/>
        <v>4</v>
      </c>
      <c r="D217" s="31">
        <f t="shared" si="85"/>
        <v>6</v>
      </c>
      <c r="E217" s="30" t="str">
        <f t="shared" si="86"/>
        <v>Double bogey</v>
      </c>
    </row>
    <row r="218" spans="2:9" x14ac:dyDescent="0.2">
      <c r="B218" s="30">
        <f t="shared" si="85"/>
        <v>9</v>
      </c>
      <c r="C218" s="30">
        <f t="shared" si="85"/>
        <v>5</v>
      </c>
      <c r="D218" s="31">
        <f t="shared" si="85"/>
        <v>6</v>
      </c>
      <c r="E218" s="30" t="str">
        <f t="shared" si="86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5817-9160-4807-80D3-2C4729DC8B25}">
  <sheetPr codeName="Sheet27"/>
  <dimension ref="A1:CN218"/>
  <sheetViews>
    <sheetView workbookViewId="0">
      <pane xSplit="13" topLeftCell="Z1" activePane="topRight" state="frozen"/>
      <selection pane="topRight" activeCell="J29" sqref="J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89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3</v>
      </c>
      <c r="U9" s="15">
        <f t="shared" si="6"/>
        <v>3</v>
      </c>
      <c r="V9" s="15">
        <v>4</v>
      </c>
      <c r="W9" s="15">
        <f t="shared" si="7"/>
        <v>4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>
        <v>5</v>
      </c>
      <c r="AC9" s="15">
        <f t="shared" si="9"/>
        <v>5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13</v>
      </c>
      <c r="AA10" s="15">
        <f t="shared" si="8"/>
        <v>5</v>
      </c>
      <c r="AB10" s="15">
        <v>9</v>
      </c>
      <c r="AC10" s="15">
        <f t="shared" si="9"/>
        <v>8</v>
      </c>
      <c r="AD10" s="2"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5</v>
      </c>
      <c r="V11" s="15">
        <v>5</v>
      </c>
      <c r="W11" s="15">
        <f t="shared" si="7"/>
        <v>5</v>
      </c>
      <c r="X11" s="2">
        <v>1</v>
      </c>
      <c r="Y11" s="9"/>
      <c r="Z11" s="16">
        <f t="shared" si="34"/>
        <v>14</v>
      </c>
      <c r="AA11" s="15">
        <f t="shared" si="8"/>
        <v>3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>
        <v>6</v>
      </c>
      <c r="Q12" s="15">
        <f t="shared" si="5"/>
        <v>6</v>
      </c>
      <c r="R12" s="2">
        <v>0.5</v>
      </c>
      <c r="S12" s="9"/>
      <c r="T12" s="16">
        <f t="shared" si="33"/>
        <v>6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15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</v>
      </c>
      <c r="Y13" s="9"/>
      <c r="Z13" s="16">
        <f t="shared" si="34"/>
        <v>16</v>
      </c>
      <c r="AA13" s="15">
        <f t="shared" si="8"/>
        <v>4</v>
      </c>
      <c r="AB13" s="15">
        <v>5</v>
      </c>
      <c r="AC13" s="15">
        <f t="shared" si="9"/>
        <v>5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8</v>
      </c>
      <c r="U14" s="15">
        <f t="shared" si="6"/>
        <v>4</v>
      </c>
      <c r="V14" s="15">
        <v>6</v>
      </c>
      <c r="W14" s="15">
        <f t="shared" si="7"/>
        <v>6</v>
      </c>
      <c r="X14" s="2">
        <v>1</v>
      </c>
      <c r="Y14" s="9"/>
      <c r="Z14" s="16">
        <f t="shared" si="34"/>
        <v>17</v>
      </c>
      <c r="AA14" s="15">
        <f t="shared" si="8"/>
        <v>3</v>
      </c>
      <c r="AB14" s="15">
        <v>6</v>
      </c>
      <c r="AC14" s="15">
        <f t="shared" si="9"/>
        <v>6</v>
      </c>
      <c r="AD14" s="2"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48</v>
      </c>
      <c r="Q16" s="15">
        <f>SUM(Q7:Q15)</f>
        <v>48</v>
      </c>
      <c r="R16" s="2">
        <f>SUM(R7:R15)</f>
        <v>4</v>
      </c>
      <c r="S16" s="9"/>
      <c r="T16" s="10" t="s">
        <v>37</v>
      </c>
      <c r="U16" s="15">
        <f>SUM(U7:U15)</f>
        <v>36</v>
      </c>
      <c r="V16" s="15">
        <f>SUM(V7:V15)</f>
        <v>47</v>
      </c>
      <c r="W16" s="15">
        <f>SUM(W7:W15)</f>
        <v>47</v>
      </c>
      <c r="X16" s="2">
        <f>SUM(X7:X15)</f>
        <v>4.5</v>
      </c>
      <c r="Y16" s="9"/>
      <c r="Z16" s="10" t="s">
        <v>37</v>
      </c>
      <c r="AA16" s="15">
        <f>SUM(AA7:AA15)</f>
        <v>36</v>
      </c>
      <c r="AB16" s="15">
        <f>SUM(AB7:AB15)</f>
        <v>54</v>
      </c>
      <c r="AC16" s="15">
        <f>SUM(AC7:AC15)</f>
        <v>53</v>
      </c>
      <c r="AD16" s="2">
        <f>SUM(AD7:AD15)</f>
        <v>3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X18" s="2">
        <v>0.5</v>
      </c>
      <c r="Y18" s="9"/>
      <c r="AC18" t="s">
        <v>110</v>
      </c>
      <c r="AD18" s="2">
        <v>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4</v>
      </c>
      <c r="S20" s="9"/>
      <c r="W20" t="s">
        <v>111</v>
      </c>
      <c r="X20" s="17">
        <f>SUM(X16:X19)</f>
        <v>5</v>
      </c>
      <c r="Y20" s="9"/>
      <c r="AC20" t="s">
        <v>111</v>
      </c>
      <c r="AD20" s="17">
        <f>SUM(AD16:AD19)</f>
        <v>3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12</v>
      </c>
      <c r="S22" s="9"/>
      <c r="W22" t="s">
        <v>55</v>
      </c>
      <c r="X22" s="2">
        <f>IF(V16=0,0,W16-U16)</f>
        <v>11</v>
      </c>
      <c r="Y22" s="9"/>
      <c r="AC22" t="s">
        <v>55</v>
      </c>
      <c r="AD22" s="2">
        <f>IF(AB16=0,0,AC16-AA16)</f>
        <v>17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L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IFERROR(AVERAGE(J7,V7,AH7,AT7,BF7,BR7,BX7,CJ7),0)</f>
        <v>5</v>
      </c>
      <c r="K29">
        <f>IFERROR(MIN(J7,V7,AH7,AT7,BF7,BR7,BX7,CJ7),0)</f>
        <v>5</v>
      </c>
      <c r="L29" s="2">
        <f>IFERROR(MAX(J7,V7,AH7,AT7,BF7,BR7,BX7,CJ7),0)</f>
        <v>5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IFERROR(AVERAGE(J8,V8,AH8,AT8,BF8,BR8,BX8,CJ8),0)</f>
        <v>5</v>
      </c>
      <c r="K30">
        <f t="shared" ref="K30:K37" si="48">IFERROR(MIN(J8,V8,AH8,AT8,BF8,BR8,BX8,CJ8),0)</f>
        <v>5</v>
      </c>
      <c r="L30" s="2">
        <f t="shared" ref="L30:L37" si="49">IFERROR(MAX(J8,V8,AH8,AT8,BF8,BR8,BX8,CJ8),0)</f>
        <v>5</v>
      </c>
      <c r="M30" s="20"/>
    </row>
    <row r="31" spans="1:91" x14ac:dyDescent="0.2">
      <c r="A31" s="20"/>
      <c r="B31" t="s">
        <v>41</v>
      </c>
      <c r="C31" s="2">
        <f>R20</f>
        <v>4</v>
      </c>
      <c r="D31" s="2">
        <f t="shared" si="45"/>
        <v>4</v>
      </c>
      <c r="E31">
        <f>IF(P16&gt;0,1,0)</f>
        <v>1</v>
      </c>
      <c r="F31" s="2">
        <f t="shared" si="46"/>
        <v>1</v>
      </c>
      <c r="G31" s="20"/>
      <c r="I31" s="30">
        <v>3</v>
      </c>
      <c r="J31" s="2">
        <f t="shared" si="47"/>
        <v>4</v>
      </c>
      <c r="K31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5</v>
      </c>
      <c r="D32" s="2">
        <f t="shared" si="45"/>
        <v>5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6</v>
      </c>
      <c r="K32">
        <f t="shared" si="48"/>
        <v>6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3</v>
      </c>
      <c r="D33" s="2">
        <f t="shared" si="45"/>
        <v>3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5</v>
      </c>
      <c r="K33">
        <f t="shared" si="48"/>
        <v>5</v>
      </c>
      <c r="L33" s="2">
        <f t="shared" si="49"/>
        <v>5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4</v>
      </c>
      <c r="K34">
        <f t="shared" si="48"/>
        <v>4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6</v>
      </c>
      <c r="K35">
        <f t="shared" si="48"/>
        <v>6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6</v>
      </c>
      <c r="K36">
        <f t="shared" si="48"/>
        <v>6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6</v>
      </c>
      <c r="K37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47</v>
      </c>
      <c r="K38" s="34">
        <f t="shared" ref="K38:L38" si="50">SUM(K29:K37)</f>
        <v>47</v>
      </c>
      <c r="L38" s="34">
        <f t="shared" si="50"/>
        <v>47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5.5</v>
      </c>
      <c r="K40">
        <f>IFERROR(MIN(D7,P7,AB7,AN7,AZ7,BL7,CD7),0)</f>
        <v>5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6</v>
      </c>
      <c r="K41">
        <f t="shared" ref="K41:K48" si="52">IFERROR(MIN(D8,P8,AB8,AN8,AZ8,BL8,CD8),0)</f>
        <v>6</v>
      </c>
      <c r="L41" s="2">
        <f t="shared" ref="L41:L48" si="53">IFERROR(MAX(D8,P8,AB8,AN8,AZ8,BL8,CD8),0)</f>
        <v>6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4.5</v>
      </c>
      <c r="K42">
        <f t="shared" si="52"/>
        <v>4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7.5</v>
      </c>
      <c r="K43">
        <f t="shared" si="52"/>
        <v>6</v>
      </c>
      <c r="L43" s="2">
        <f t="shared" si="53"/>
        <v>9</v>
      </c>
      <c r="M43" s="20"/>
    </row>
    <row r="44" spans="1:18" x14ac:dyDescent="0.2">
      <c r="A44" s="20"/>
      <c r="B44" t="s">
        <v>37</v>
      </c>
      <c r="C44" s="2">
        <f>SUM(C29:C43)</f>
        <v>12</v>
      </c>
      <c r="D44" s="2">
        <f>SUM(D29:D43)</f>
        <v>12</v>
      </c>
      <c r="E44">
        <f>SUM(E29:E43)</f>
        <v>3</v>
      </c>
      <c r="F44" s="2">
        <f>SUM(F29:F43)</f>
        <v>3</v>
      </c>
      <c r="G44" s="20"/>
      <c r="I44" s="30">
        <v>14</v>
      </c>
      <c r="J44" s="2">
        <f t="shared" si="51"/>
        <v>4.5</v>
      </c>
      <c r="K44">
        <f t="shared" si="52"/>
        <v>4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5.5</v>
      </c>
      <c r="K45">
        <f t="shared" si="52"/>
        <v>5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</v>
      </c>
      <c r="K46">
        <f t="shared" si="52"/>
        <v>5</v>
      </c>
      <c r="L46" s="2">
        <f t="shared" si="53"/>
        <v>5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5.5</v>
      </c>
      <c r="K47">
        <f t="shared" si="52"/>
        <v>5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7</v>
      </c>
      <c r="K48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>
        <f t="shared" si="54"/>
        <v>2</v>
      </c>
      <c r="G49" s="20"/>
      <c r="I49" s="33" t="s">
        <v>117</v>
      </c>
      <c r="J49" s="34">
        <f>SUM(J40:J48)</f>
        <v>51</v>
      </c>
      <c r="K49" s="34">
        <f t="shared" ref="K49:L49" si="55">SUM(K40:K48)</f>
        <v>46</v>
      </c>
      <c r="L49" s="34">
        <f t="shared" si="55"/>
        <v>56</v>
      </c>
      <c r="M49" s="20"/>
      <c r="R49" s="2"/>
    </row>
    <row r="50" spans="1:18" x14ac:dyDescent="0.2">
      <c r="A50" s="20"/>
      <c r="B50" t="s">
        <v>118</v>
      </c>
      <c r="C50">
        <f t="shared" si="54"/>
        <v>13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9</v>
      </c>
      <c r="G51" s="20"/>
      <c r="R51" s="2"/>
    </row>
    <row r="52" spans="1:18" x14ac:dyDescent="0.2">
      <c r="A52" s="20"/>
      <c r="B52" t="s">
        <v>12</v>
      </c>
      <c r="C52">
        <f t="shared" si="54"/>
        <v>3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27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6</v>
      </c>
      <c r="E78" s="30" t="str">
        <f t="shared" ref="E78:E86" si="61">IF(D78&lt;&gt;0,IF((D78-C78)=-1,"Birdie",IF((D78-C78)=-2,"Eagle",IF((D78-C78)=0,"Par",IF((D78-C78)=1,"bogey",IF((D78-C78)=2,"Double bogey","Other"))))),"  ")</f>
        <v>Double bogey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6</v>
      </c>
      <c r="E79" s="30" t="str">
        <f t="shared" si="61"/>
        <v>Double bogey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4</v>
      </c>
      <c r="E80" s="30" t="str">
        <f t="shared" si="61"/>
        <v>Par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6</v>
      </c>
      <c r="E81" s="30" t="str">
        <f t="shared" si="61"/>
        <v>bogey</v>
      </c>
      <c r="H81" t="s">
        <v>9</v>
      </c>
      <c r="I81">
        <f>COUNTIF(E78:E86,"Par")</f>
        <v>1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4</v>
      </c>
      <c r="E82" s="30" t="str">
        <f t="shared" si="61"/>
        <v>bogey</v>
      </c>
      <c r="H82" t="s">
        <v>122</v>
      </c>
      <c r="I82">
        <f>COUNTIF(E78:E86,"bogey")</f>
        <v>4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6</v>
      </c>
      <c r="E83" s="30" t="str">
        <f t="shared" si="61"/>
        <v>Double bogey</v>
      </c>
      <c r="H83" t="s">
        <v>123</v>
      </c>
      <c r="I83">
        <f>COUNTIF(E78:E86,"Double bogey")</f>
        <v>4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5</v>
      </c>
      <c r="E84" s="30" t="str">
        <f t="shared" si="61"/>
        <v>bogey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5</v>
      </c>
      <c r="E85" s="30" t="str">
        <f t="shared" si="61"/>
        <v>Double bogey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6</v>
      </c>
      <c r="E86" s="30" t="str">
        <f t="shared" si="61"/>
        <v>bogey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5</v>
      </c>
      <c r="E89" s="30" t="str">
        <f t="shared" ref="E89:E97" si="63">IF(D89&lt;&gt;0,IF((D89-C89)=-1,"Birdie",IF((D89-C89)=-2,"Eagle",IF((D89-C89)=0,"Par",IF((D89-C89)=1,"bogey",IF((D89-C89)=2,"Double bogey","Other"))))),"  ")</f>
        <v>bogey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5</v>
      </c>
      <c r="E90" s="30" t="str">
        <f t="shared" si="63"/>
        <v>bogey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4</v>
      </c>
      <c r="E91" s="30" t="str">
        <f t="shared" si="63"/>
        <v>bogey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6</v>
      </c>
      <c r="E92" s="30" t="str">
        <f t="shared" si="63"/>
        <v>Double bogey</v>
      </c>
      <c r="H92" t="s">
        <v>9</v>
      </c>
      <c r="I92">
        <f>COUNTIF(E89:E97,"Par")</f>
        <v>1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5</v>
      </c>
      <c r="E93" s="30" t="str">
        <f t="shared" si="63"/>
        <v>Par</v>
      </c>
      <c r="H93" t="s">
        <v>122</v>
      </c>
      <c r="I93">
        <f>COUNTIF(E89:E97,"bogey")</f>
        <v>5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4</v>
      </c>
      <c r="E94" s="30" t="str">
        <f t="shared" si="63"/>
        <v>bogey</v>
      </c>
      <c r="H94" t="s">
        <v>123</v>
      </c>
      <c r="I94">
        <f>COUNTIF(E89:E97,"Double bogey")</f>
        <v>3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6</v>
      </c>
      <c r="E95" s="30" t="str">
        <f t="shared" si="63"/>
        <v>Double bogey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6</v>
      </c>
      <c r="E96" s="30" t="str">
        <f t="shared" si="63"/>
        <v>Double bogey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6</v>
      </c>
      <c r="E97" s="30" t="str">
        <f t="shared" si="63"/>
        <v>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5</v>
      </c>
      <c r="E100" s="30" t="str">
        <f t="shared" ref="E100:E108" si="65">IF(D100&lt;&gt;0,IF((D100-C100)=-1,"Birdie",IF((D100-C100)=-2,"Eagle",IF((D100-C100)=0,"Par",IF((D100-C100)=1,"bogey",IF((D100-C100)=2,"Double bogey","Other"))))),"  ")</f>
        <v>bogey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6</v>
      </c>
      <c r="E101" s="30" t="str">
        <f t="shared" si="65"/>
        <v>Double 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5</v>
      </c>
      <c r="E102" s="30" t="str">
        <f t="shared" si="65"/>
        <v>bogey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9</v>
      </c>
      <c r="E103" s="30" t="str">
        <f t="shared" si="65"/>
        <v>Other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5</v>
      </c>
      <c r="E104" s="30" t="str">
        <f t="shared" si="65"/>
        <v>Double bogey</v>
      </c>
      <c r="H104" t="s">
        <v>122</v>
      </c>
      <c r="I104">
        <f>COUNTIF(E100:E108,"bogey")</f>
        <v>4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5</v>
      </c>
      <c r="E105" s="30" t="str">
        <f t="shared" si="65"/>
        <v>bogey</v>
      </c>
      <c r="H105" t="s">
        <v>123</v>
      </c>
      <c r="I105">
        <f>COUNTIF(E100:E108,"Double bogey")</f>
        <v>2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5</v>
      </c>
      <c r="E106" s="30" t="str">
        <f t="shared" si="65"/>
        <v>bogey</v>
      </c>
      <c r="H106" t="s">
        <v>12</v>
      </c>
      <c r="I106">
        <f>COUNTIF(E100:E108,"Other")</f>
        <v>3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6</v>
      </c>
      <c r="E107" s="30" t="str">
        <f t="shared" si="65"/>
        <v>Other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8</v>
      </c>
      <c r="E108" s="30" t="str">
        <f t="shared" si="65"/>
        <v>Other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0</v>
      </c>
      <c r="E133" s="30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0</v>
      </c>
      <c r="E134" s="30" t="str">
        <f t="shared" si="71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0</v>
      </c>
      <c r="E135" s="30" t="str">
        <f t="shared" si="71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0</v>
      </c>
      <c r="E136" s="30" t="str">
        <f t="shared" si="71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0</v>
      </c>
      <c r="E137" s="30" t="str">
        <f t="shared" si="71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0</v>
      </c>
      <c r="E138" s="30" t="str">
        <f t="shared" si="71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0</v>
      </c>
      <c r="E139" s="30" t="str">
        <f t="shared" si="71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0</v>
      </c>
      <c r="E140" s="30" t="str">
        <f t="shared" si="71"/>
        <v xml:space="preserve">  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0</v>
      </c>
      <c r="E141" s="30" t="str">
        <f t="shared" si="71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C5F5-8D13-41C1-ADA3-CE1F5CB24036}">
  <sheetPr codeName="Sheet28"/>
  <dimension ref="A1:CN218"/>
  <sheetViews>
    <sheetView topLeftCell="A6" workbookViewId="0">
      <pane xSplit="13" topLeftCell="N1" activePane="topRight" state="frozen"/>
      <selection pane="topRight" activeCell="J40" sqref="J40:L48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>
        <v>3</v>
      </c>
      <c r="W9" s="15">
        <f t="shared" si="7"/>
        <v>3</v>
      </c>
      <c r="X9" s="2">
        <v>0.5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>
        <v>3</v>
      </c>
      <c r="CE9" s="15">
        <f t="shared" si="27"/>
        <v>3</v>
      </c>
      <c r="CF9" s="2">
        <v>1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>
        <v>6</v>
      </c>
      <c r="W11" s="15">
        <f t="shared" si="7"/>
        <v>6</v>
      </c>
      <c r="X11" s="2">
        <v>0.5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0.5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>
        <v>6</v>
      </c>
      <c r="CE12" s="15">
        <f t="shared" si="27"/>
        <v>6</v>
      </c>
      <c r="CF12" s="2"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>
        <v>4</v>
      </c>
      <c r="CE13" s="15">
        <f t="shared" si="27"/>
        <v>4</v>
      </c>
      <c r="CF13" s="2">
        <v>0.5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>
        <v>5</v>
      </c>
      <c r="W14" s="15">
        <f t="shared" si="7"/>
        <v>5</v>
      </c>
      <c r="X14" s="2">
        <v>0.5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F16" s="15">
        <f>SUM(F7:F15)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45</v>
      </c>
      <c r="W16" s="15">
        <f>SUM(W7:W15)</f>
        <v>45</v>
      </c>
      <c r="X16" s="2">
        <f>SUM(X7:X15)</f>
        <v>5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44</v>
      </c>
      <c r="CE16" s="15">
        <f>SUM(CE7:CE15)</f>
        <v>44</v>
      </c>
      <c r="CF16" s="2">
        <f>SUM(CF7:CF15)</f>
        <v>4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X18" s="2">
        <v>1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F18" s="2">
        <v>1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6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5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9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8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W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L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IFERROR(AVERAGE(J7,V7,AH7),0)</f>
        <v>5</v>
      </c>
      <c r="K29">
        <f>IFERROR(MIN(J7,V7,AH7,AT7,BF7),0)</f>
        <v>5</v>
      </c>
      <c r="L29" s="2">
        <f>IFERROR(MAX(J7,V7,AH7,AT7,BF7),0)</f>
        <v>5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IFERROR(AVERAGE(J8,V8,AH8),0)</f>
        <v>6</v>
      </c>
      <c r="K30">
        <f t="shared" ref="K30:K37" si="48">IFERROR(MIN(J8,V8,AH8,AT8,BF8),0)</f>
        <v>6</v>
      </c>
      <c r="L30" s="2">
        <f t="shared" ref="L30:L37" si="49">IFERROR(MAX(J8,V8,AH8,AT8,BF8),0)</f>
        <v>6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3</v>
      </c>
      <c r="K31">
        <f t="shared" si="48"/>
        <v>3</v>
      </c>
      <c r="L31" s="2">
        <f t="shared" si="49"/>
        <v>3</v>
      </c>
      <c r="M31" s="20"/>
    </row>
    <row r="32" spans="1:91" x14ac:dyDescent="0.2">
      <c r="A32" s="20"/>
      <c r="B32" t="s">
        <v>42</v>
      </c>
      <c r="C32" s="2">
        <f>X20</f>
        <v>6</v>
      </c>
      <c r="D32" s="2">
        <f t="shared" si="45"/>
        <v>6</v>
      </c>
      <c r="E32">
        <f>IF(V16&gt;0,1,0)</f>
        <v>1</v>
      </c>
      <c r="F32" s="2">
        <f t="shared" si="46"/>
        <v>1</v>
      </c>
      <c r="G32" s="20"/>
      <c r="I32" s="30">
        <v>4</v>
      </c>
      <c r="J32" s="2">
        <f t="shared" si="47"/>
        <v>4</v>
      </c>
      <c r="K32">
        <f t="shared" si="48"/>
        <v>4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6</v>
      </c>
      <c r="K33">
        <f t="shared" si="48"/>
        <v>6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5</v>
      </c>
      <c r="K34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5</v>
      </c>
      <c r="K35">
        <f t="shared" si="48"/>
        <v>5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5</v>
      </c>
      <c r="K36">
        <f t="shared" si="48"/>
        <v>5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6</v>
      </c>
      <c r="K37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45</v>
      </c>
      <c r="K38" s="34">
        <f t="shared" ref="K38:L38" si="50">SUM(K29:K37)</f>
        <v>45</v>
      </c>
      <c r="L38" s="34">
        <f t="shared" si="50"/>
        <v>45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7</v>
      </c>
      <c r="K40">
        <f>IFERROR(MIN(D7,P7,AB7,AN7,AZ7,BL7,CD7),0)</f>
        <v>7</v>
      </c>
      <c r="L40" s="2">
        <f>IFERROR(MAX(D7,P7,AB7,AN7,AZ7,BL7,CD7),0)</f>
        <v>7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5</v>
      </c>
      <c r="K41">
        <f t="shared" ref="K41:K48" si="52">IFERROR(MIN(D8,P8,AB8,AN8,AZ8,BL8,CD8),0)</f>
        <v>5</v>
      </c>
      <c r="L41" s="2">
        <f t="shared" ref="L41:L48" si="53">IFERROR(MAX(D8,P8,AB8,AN8,AZ8,BL8,CD8),0)</f>
        <v>5</v>
      </c>
      <c r="M41" s="20"/>
    </row>
    <row r="42" spans="1:18" x14ac:dyDescent="0.2">
      <c r="A42" s="20"/>
      <c r="B42" t="s">
        <v>52</v>
      </c>
      <c r="C42" s="2">
        <f>CF20</f>
        <v>5</v>
      </c>
      <c r="D42" s="2">
        <f t="shared" si="45"/>
        <v>5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3</v>
      </c>
      <c r="K42">
        <f t="shared" si="52"/>
        <v>3</v>
      </c>
      <c r="L42" s="2">
        <f t="shared" si="53"/>
        <v>3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5</v>
      </c>
      <c r="K43">
        <f t="shared" si="52"/>
        <v>5</v>
      </c>
      <c r="L43" s="2">
        <f t="shared" si="53"/>
        <v>5</v>
      </c>
      <c r="M43" s="20"/>
    </row>
    <row r="44" spans="1:18" x14ac:dyDescent="0.2">
      <c r="A44" s="20"/>
      <c r="B44" t="s">
        <v>37</v>
      </c>
      <c r="C44" s="2">
        <f>SUM(C29:C43)</f>
        <v>11</v>
      </c>
      <c r="D44" s="2">
        <f>SUM(D29:D43)</f>
        <v>11</v>
      </c>
      <c r="E44">
        <f>SUM(E29:E43)</f>
        <v>2</v>
      </c>
      <c r="F44" s="2">
        <f>SUM(F29:F43)</f>
        <v>2</v>
      </c>
      <c r="G44" s="20"/>
      <c r="I44" s="30">
        <v>14</v>
      </c>
      <c r="J44" s="2">
        <f t="shared" si="51"/>
        <v>4</v>
      </c>
      <c r="K44">
        <f t="shared" si="52"/>
        <v>4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6</v>
      </c>
      <c r="K45">
        <f t="shared" si="52"/>
        <v>6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4</v>
      </c>
      <c r="K46">
        <f t="shared" si="52"/>
        <v>4</v>
      </c>
      <c r="L46" s="2">
        <f t="shared" si="53"/>
        <v>4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</v>
      </c>
      <c r="K47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>
        <f t="shared" si="54"/>
        <v>1</v>
      </c>
      <c r="G48" s="20"/>
      <c r="I48" s="30">
        <v>18</v>
      </c>
      <c r="J48" s="2">
        <f t="shared" si="51"/>
        <v>6</v>
      </c>
      <c r="K48">
        <f t="shared" si="52"/>
        <v>6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>
        <f t="shared" si="54"/>
        <v>4</v>
      </c>
      <c r="G49" s="20"/>
      <c r="I49" s="33" t="s">
        <v>117</v>
      </c>
      <c r="J49" s="34">
        <f>SUM(J40:J48)</f>
        <v>44</v>
      </c>
      <c r="K49" s="34">
        <f t="shared" ref="K49:L49" si="55">SUM(K40:K48)</f>
        <v>44</v>
      </c>
      <c r="L49" s="34">
        <f t="shared" si="55"/>
        <v>44</v>
      </c>
      <c r="M49" s="20"/>
      <c r="R49" s="2"/>
    </row>
    <row r="50" spans="1:18" x14ac:dyDescent="0.2">
      <c r="A50" s="20"/>
      <c r="B50" t="s">
        <v>118</v>
      </c>
      <c r="C50">
        <f t="shared" si="54"/>
        <v>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3</v>
      </c>
      <c r="G51" s="20"/>
      <c r="R51" s="2"/>
    </row>
    <row r="52" spans="1:18" x14ac:dyDescent="0.2">
      <c r="A52" s="20"/>
      <c r="B52" t="s">
        <v>12</v>
      </c>
      <c r="C52">
        <f t="shared" si="54"/>
        <v>1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18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5</v>
      </c>
      <c r="E89" s="30" t="str">
        <f t="shared" ref="E89:E97" si="63">IF(D89&lt;&gt;0,IF((D89-C89)=-1,"Birdie",IF((D89-C89)=-2,"Eagle",IF((D89-C89)=0,"Par",IF((D89-C89)=1,"bogey",IF((D89-C89)=2,"Double bogey","Other"))))),"  ")</f>
        <v>bogey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6</v>
      </c>
      <c r="E90" s="30" t="str">
        <f t="shared" si="63"/>
        <v>Double bogey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3</v>
      </c>
      <c r="E91" s="30" t="str">
        <f t="shared" si="63"/>
        <v>Par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4</v>
      </c>
      <c r="E92" s="30" t="str">
        <f t="shared" si="63"/>
        <v>Par</v>
      </c>
      <c r="H92" t="s">
        <v>9</v>
      </c>
      <c r="I92">
        <f>COUNTIF(E89:E97,"Par")</f>
        <v>2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6</v>
      </c>
      <c r="E93" s="30" t="str">
        <f t="shared" si="63"/>
        <v>bogey</v>
      </c>
      <c r="H93" t="s">
        <v>122</v>
      </c>
      <c r="I93">
        <f>COUNTIF(E89:E97,"bogey")</f>
        <v>5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5</v>
      </c>
      <c r="E94" s="30" t="str">
        <f t="shared" si="63"/>
        <v>Double bogey</v>
      </c>
      <c r="H94" t="s">
        <v>123</v>
      </c>
      <c r="I94">
        <f>COUNTIF(E89:E97,"Double bogey")</f>
        <v>2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5</v>
      </c>
      <c r="E95" s="30" t="str">
        <f t="shared" si="63"/>
        <v>bogey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5</v>
      </c>
      <c r="E96" s="30" t="str">
        <f t="shared" si="63"/>
        <v>bogey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6</v>
      </c>
      <c r="E97" s="30" t="str">
        <f t="shared" si="63"/>
        <v>bogey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0</v>
      </c>
      <c r="E133" s="30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0</v>
      </c>
      <c r="E134" s="30" t="str">
        <f t="shared" si="71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0</v>
      </c>
      <c r="E135" s="30" t="str">
        <f t="shared" si="71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0</v>
      </c>
      <c r="E136" s="30" t="str">
        <f t="shared" si="71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0</v>
      </c>
      <c r="E137" s="30" t="str">
        <f t="shared" si="71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0</v>
      </c>
      <c r="E138" s="30" t="str">
        <f t="shared" si="71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0</v>
      </c>
      <c r="E139" s="30" t="str">
        <f t="shared" si="71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0</v>
      </c>
      <c r="E140" s="30" t="str">
        <f t="shared" si="71"/>
        <v xml:space="preserve">  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0</v>
      </c>
      <c r="E141" s="30" t="str">
        <f t="shared" si="71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7</v>
      </c>
      <c r="E199" s="30" t="str">
        <f t="shared" ref="E199:E207" si="83">IF(D199&lt;&gt;0,IF((D199-C199)=-1,"Birdie",IF((D199-C199)=-2,"Eagle",IF((D199-C199)=0,"Par",IF((D199-C199)=1,"bogey",IF((D199-C199)=2,"Double bogey","Other"))))),"  ")</f>
        <v>Other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5</v>
      </c>
      <c r="E200" s="30" t="str">
        <f t="shared" si="83"/>
        <v>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3</v>
      </c>
      <c r="E201" s="30" t="str">
        <f t="shared" si="83"/>
        <v>Birdie</v>
      </c>
      <c r="H201" t="s">
        <v>8</v>
      </c>
      <c r="I201">
        <f>COUNTIF(E199:E207,"Birdie")</f>
        <v>1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5</v>
      </c>
      <c r="E202" s="30" t="str">
        <f t="shared" si="83"/>
        <v>Par</v>
      </c>
      <c r="H202" t="s">
        <v>9</v>
      </c>
      <c r="I202">
        <f>COUNTIF(E199:E207,"Par")</f>
        <v>2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4</v>
      </c>
      <c r="E203" s="30" t="str">
        <f t="shared" si="83"/>
        <v>bogey</v>
      </c>
      <c r="H203" t="s">
        <v>122</v>
      </c>
      <c r="I203">
        <f>COUNTIF(E199:E207,"bogey")</f>
        <v>4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6</v>
      </c>
      <c r="E204" s="30" t="str">
        <f t="shared" si="83"/>
        <v>Double bogey</v>
      </c>
      <c r="H204" t="s">
        <v>123</v>
      </c>
      <c r="I204">
        <f>COUNTIF(E199:E207,"Double bogey")</f>
        <v>1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4</v>
      </c>
      <c r="E205" s="30" t="str">
        <f t="shared" si="83"/>
        <v>Par</v>
      </c>
      <c r="H205" t="s">
        <v>12</v>
      </c>
      <c r="I205">
        <f>COUNTIF(E199:E207,"Other")</f>
        <v>1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4</v>
      </c>
      <c r="E206" s="30" t="str">
        <f t="shared" si="83"/>
        <v>bogey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6</v>
      </c>
      <c r="E207" s="30" t="str">
        <f t="shared" si="83"/>
        <v>bogey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17D0-D1D2-4182-84A9-40E5E422E982}">
  <sheetPr codeName="Sheet29"/>
  <dimension ref="A1:CN218"/>
  <sheetViews>
    <sheetView topLeftCell="A6" workbookViewId="0">
      <selection activeCell="J40" sqref="J40:L48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IFERROR(AVERAGE(J7,V7,AH7),0)</f>
        <v>0</v>
      </c>
      <c r="K29">
        <f>IFERROR(MIN(J7,V7,AH7,AT7,BF7),0)</f>
        <v>0</v>
      </c>
      <c r="L29" s="2">
        <f>IFERROR(MAX(J7,V7,AH7,AT7,BF7),0)</f>
        <v>0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IFERROR(AVERAGE(J8,V8,AH8),0)</f>
        <v>0</v>
      </c>
      <c r="K30">
        <f t="shared" ref="K30:K37" si="48">IFERROR(MIN(J8,V8,AH8,AT8,BF8),0)</f>
        <v>0</v>
      </c>
      <c r="L30" s="2">
        <f t="shared" ref="L30:L37" si="49">IFERROR(MAX(J8,V8,AH8,AT8,BF8),0)</f>
        <v>0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0</v>
      </c>
      <c r="K31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0</v>
      </c>
      <c r="K32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0</v>
      </c>
      <c r="K33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0</v>
      </c>
      <c r="K34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0</v>
      </c>
      <c r="K35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0</v>
      </c>
      <c r="K36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0</v>
      </c>
      <c r="K37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0</v>
      </c>
      <c r="K38" s="34">
        <f t="shared" ref="K38:L38" si="50">SUM(K29:K37)</f>
        <v>0</v>
      </c>
      <c r="L38" s="34">
        <f t="shared" si="50"/>
        <v>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0</v>
      </c>
      <c r="K40">
        <f>IFERROR(MIN(D7,P7,AB7,AN7,AZ7,BL7,CD7),0)</f>
        <v>0</v>
      </c>
      <c r="L40" s="2">
        <f>IFERROR(MAX(D7,P7,AB7,AN7,AZ7,BL7,CD7),0)</f>
        <v>0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IFERROR(AVERAGE(D8,P8,AB8,AN8,AZ8,BL8,CD8),0)</f>
        <v>0</v>
      </c>
      <c r="K41">
        <f t="shared" ref="K41:K48" si="52">IFERROR(MIN(D8,P8,AB8,AN8,AZ8,BL8,CD8),0)</f>
        <v>0</v>
      </c>
      <c r="L41" s="2">
        <f t="shared" ref="L41:L48" si="53">IFERROR(MAX(D8,P8,AB8,AN8,AZ8,BL8,CD8),0)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0</v>
      </c>
      <c r="K42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0</v>
      </c>
      <c r="K43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0</v>
      </c>
      <c r="D44" s="2">
        <f>SUM(D29:D43)</f>
        <v>0</v>
      </c>
      <c r="E44">
        <f>SUM(E29:E43)</f>
        <v>0</v>
      </c>
      <c r="F44" s="2">
        <f>SUM(F29:F43)</f>
        <v>0</v>
      </c>
      <c r="G44" s="20"/>
      <c r="I44" s="30">
        <v>14</v>
      </c>
      <c r="J44" s="2">
        <f t="shared" si="51"/>
        <v>0</v>
      </c>
      <c r="K44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0</v>
      </c>
      <c r="K45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0</v>
      </c>
      <c r="K46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0</v>
      </c>
      <c r="K47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0</v>
      </c>
      <c r="K48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>
        <f t="shared" si="54"/>
        <v>0</v>
      </c>
      <c r="G49" s="20"/>
      <c r="I49" s="33" t="s">
        <v>117</v>
      </c>
      <c r="J49" s="34">
        <f>SUM(J40:J48)</f>
        <v>0</v>
      </c>
      <c r="K49" s="34">
        <f t="shared" ref="K49:L49" si="55">SUM(K40:K48)</f>
        <v>0</v>
      </c>
      <c r="L49" s="34">
        <f t="shared" si="55"/>
        <v>0</v>
      </c>
      <c r="M49" s="20"/>
      <c r="R49" s="2"/>
    </row>
    <row r="50" spans="1:18" x14ac:dyDescent="0.2">
      <c r="A50" s="20"/>
      <c r="B50" t="s">
        <v>118</v>
      </c>
      <c r="C50">
        <f t="shared" si="54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0</v>
      </c>
      <c r="G51" s="20"/>
      <c r="R51" s="2"/>
    </row>
    <row r="52" spans="1:18" x14ac:dyDescent="0.2">
      <c r="A52" s="20"/>
      <c r="B52" t="s">
        <v>12</v>
      </c>
      <c r="C52">
        <f t="shared" si="54"/>
        <v>0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0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0</v>
      </c>
      <c r="E133" s="30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0</v>
      </c>
      <c r="E134" s="30" t="str">
        <f t="shared" si="71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0</v>
      </c>
      <c r="E135" s="30" t="str">
        <f t="shared" si="71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0</v>
      </c>
      <c r="E136" s="30" t="str">
        <f t="shared" si="71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0</v>
      </c>
      <c r="E137" s="30" t="str">
        <f t="shared" si="71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0</v>
      </c>
      <c r="E138" s="30" t="str">
        <f t="shared" si="71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0</v>
      </c>
      <c r="E139" s="30" t="str">
        <f t="shared" si="71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0</v>
      </c>
      <c r="E140" s="30" t="str">
        <f t="shared" si="71"/>
        <v xml:space="preserve">  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0</v>
      </c>
      <c r="E141" s="30" t="str">
        <f t="shared" si="71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D4A2-384A-4E67-889F-2943BF256C0E}">
  <sheetPr codeName="Sheet30"/>
  <dimension ref="A1:CN218"/>
  <sheetViews>
    <sheetView topLeftCell="A18" workbookViewId="0">
      <pane xSplit="13" topLeftCell="N1" activePane="topRight" state="frozen"/>
      <selection pane="topRight" activeCell="N52" sqref="N52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158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4</v>
      </c>
      <c r="BG7" s="15">
        <f t="shared" ref="BG7:BG15" si="19">IF((BF7-BE7)&gt;3,BE7+3,BF7)</f>
        <v>4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>
        <v>4</v>
      </c>
      <c r="E9" s="15">
        <f t="shared" si="1"/>
        <v>4</v>
      </c>
      <c r="F9" s="2"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>
        <v>4</v>
      </c>
      <c r="BG9" s="15">
        <f t="shared" si="19"/>
        <v>4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>
        <v>3</v>
      </c>
      <c r="BY9" s="15">
        <f t="shared" si="25"/>
        <v>3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>
        <v>6</v>
      </c>
      <c r="AC10" s="15">
        <f t="shared" si="9"/>
        <v>6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>
        <v>4</v>
      </c>
      <c r="AU10" s="15">
        <f t="shared" si="15"/>
        <v>4</v>
      </c>
      <c r="AV10" s="2">
        <v>1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>
        <v>4</v>
      </c>
      <c r="E11" s="15">
        <f t="shared" si="1"/>
        <v>4</v>
      </c>
      <c r="F11" s="2"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>
        <v>4</v>
      </c>
      <c r="AC11" s="15">
        <f t="shared" si="9"/>
        <v>4</v>
      </c>
      <c r="AD11" s="2"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>
        <v>6</v>
      </c>
      <c r="AU11" s="15">
        <f t="shared" si="15"/>
        <v>6</v>
      </c>
      <c r="AV11" s="2"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>
        <v>6</v>
      </c>
      <c r="BG11" s="15">
        <f t="shared" si="19"/>
        <v>6</v>
      </c>
      <c r="BH11" s="2"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>
        <v>7</v>
      </c>
      <c r="BY11" s="15">
        <f t="shared" si="25"/>
        <v>7</v>
      </c>
      <c r="BZ11" s="2">
        <v>0</v>
      </c>
      <c r="CA11" s="9"/>
      <c r="CB11" s="16">
        <f t="shared" si="43"/>
        <v>14</v>
      </c>
      <c r="CC11" s="15">
        <f t="shared" si="26"/>
        <v>3</v>
      </c>
      <c r="CD11" s="15">
        <v>4</v>
      </c>
      <c r="CE11" s="15">
        <f t="shared" si="27"/>
        <v>4</v>
      </c>
      <c r="CF11" s="2">
        <v>1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>
        <v>6</v>
      </c>
      <c r="AC12" s="15">
        <f t="shared" si="9"/>
        <v>6</v>
      </c>
      <c r="AD12" s="2"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</v>
      </c>
      <c r="CA12" s="9"/>
      <c r="CB12" s="16">
        <f t="shared" si="43"/>
        <v>15</v>
      </c>
      <c r="CC12" s="15">
        <f t="shared" si="26"/>
        <v>4</v>
      </c>
      <c r="CD12" s="15">
        <v>5</v>
      </c>
      <c r="CE12" s="15">
        <f t="shared" si="27"/>
        <v>5</v>
      </c>
      <c r="CF12" s="2"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>
        <v>3</v>
      </c>
      <c r="E14" s="15">
        <f t="shared" si="1"/>
        <v>3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>
        <v>5</v>
      </c>
      <c r="AU14" s="15">
        <f t="shared" si="15"/>
        <v>5</v>
      </c>
      <c r="AV14" s="2"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0.5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46</v>
      </c>
      <c r="E16" s="15">
        <f>SUM(E7:E15)</f>
        <v>46</v>
      </c>
      <c r="F16" s="2">
        <f>SUM(F7:F15)</f>
        <v>4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45</v>
      </c>
      <c r="AC16" s="15">
        <f>SUM(AC7:AC15)</f>
        <v>45</v>
      </c>
      <c r="AD16" s="2">
        <f>SUM(AD7:AD15)</f>
        <v>4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42</v>
      </c>
      <c r="AU16" s="15">
        <f>SUM(AU7:AU15)</f>
        <v>42</v>
      </c>
      <c r="AV16" s="2">
        <f>SUM(AV7:AV15)</f>
        <v>4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47</v>
      </c>
      <c r="BG16" s="15">
        <f>SUM(BG7:BG15)</f>
        <v>47</v>
      </c>
      <c r="BH16" s="2">
        <f>SUM(BH7:BH15)</f>
        <v>2.5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45</v>
      </c>
      <c r="BY16" s="15">
        <f>SUM(BY7:BY15)</f>
        <v>45</v>
      </c>
      <c r="BZ16" s="2">
        <f>SUM(BZ7:BZ15)</f>
        <v>5</v>
      </c>
      <c r="CA16" s="9"/>
      <c r="CB16" s="10" t="s">
        <v>37</v>
      </c>
      <c r="CC16" s="15">
        <f>SUM(CC7:CC15)</f>
        <v>36</v>
      </c>
      <c r="CD16" s="15">
        <f>SUM(CD7:CD15)</f>
        <v>46</v>
      </c>
      <c r="CE16" s="15">
        <f>SUM(CE7:CE15)</f>
        <v>46</v>
      </c>
      <c r="CF16" s="2">
        <f>SUM(CF7:CF15)</f>
        <v>5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D18" s="2">
        <v>0</v>
      </c>
      <c r="AE18" s="9"/>
      <c r="AI18" t="s">
        <v>110</v>
      </c>
      <c r="AK18" s="9"/>
      <c r="AO18" t="s">
        <v>110</v>
      </c>
      <c r="AQ18" s="9"/>
      <c r="AU18" t="s">
        <v>110</v>
      </c>
      <c r="AV18" s="2">
        <v>0</v>
      </c>
      <c r="AW18" s="9"/>
      <c r="BA18" t="s">
        <v>110</v>
      </c>
      <c r="BC18" s="9"/>
      <c r="BG18" t="s">
        <v>110</v>
      </c>
      <c r="BH18" s="2">
        <v>0</v>
      </c>
      <c r="BI18" s="9"/>
      <c r="BM18" t="s">
        <v>110</v>
      </c>
      <c r="BO18" s="9"/>
      <c r="BS18" t="s">
        <v>110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4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4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2.5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6</v>
      </c>
      <c r="CA20" s="9"/>
      <c r="CE20" t="s">
        <v>111</v>
      </c>
      <c r="CF20" s="17">
        <f>SUM(CF16:CF19)</f>
        <v>6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9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6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11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9</v>
      </c>
      <c r="CA22" s="9"/>
      <c r="CE22" t="s">
        <v>55</v>
      </c>
      <c r="CF22" s="2">
        <f>IF(CD16=0,0,CE16-CC16)</f>
        <v>10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L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L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4</v>
      </c>
      <c r="D29" s="2">
        <f t="shared" ref="D29:D43" si="45">C29</f>
        <v>4</v>
      </c>
      <c r="E29">
        <f>IF(D16&gt;0,1,0)</f>
        <v>1</v>
      </c>
      <c r="F29" s="2">
        <f t="shared" ref="F29:F43" si="46">E29</f>
        <v>1</v>
      </c>
      <c r="G29" s="20"/>
      <c r="I29" s="30">
        <v>1</v>
      </c>
      <c r="J29" s="2">
        <f>IFERROR(AVERAGE(J7,V7,AH7,AT7,BF7,BR7,BX7),0)</f>
        <v>4.333333333333333</v>
      </c>
      <c r="K29">
        <f>IFERROR(MIN(J7,V7,AH7,AT7,BF7,BR7,BX7),0)</f>
        <v>4</v>
      </c>
      <c r="L29" s="2">
        <f>IFERROR(MAX(J7,V7,AH7,AT7,BF7,BR7,BX7),0)</f>
        <v>5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IFERROR(AVERAGE(J8,V8,AH8,AT8,BF8,BR8,BX8),0)</f>
        <v>5.666666666666667</v>
      </c>
      <c r="K30">
        <f t="shared" ref="K30:K37" si="48">IFERROR(MIN(J8,V8,AH8,AT8,BF8,BR8,BX8),0)</f>
        <v>5</v>
      </c>
      <c r="L30" s="2">
        <f t="shared" ref="L30:L37" si="49">IFERROR(MAX(J8,V8,AH8,AT8,BF8,BR8,BX8),0)</f>
        <v>6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4</v>
      </c>
      <c r="K31">
        <f t="shared" si="48"/>
        <v>3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4.666666666666667</v>
      </c>
      <c r="K32">
        <f t="shared" si="48"/>
        <v>4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4</v>
      </c>
      <c r="D33" s="2">
        <f t="shared" si="45"/>
        <v>4</v>
      </c>
      <c r="E33">
        <f>IF(AB16&gt;0,1,0)</f>
        <v>1</v>
      </c>
      <c r="F33" s="2">
        <f t="shared" si="46"/>
        <v>1</v>
      </c>
      <c r="G33" s="20"/>
      <c r="I33" s="30">
        <v>5</v>
      </c>
      <c r="J33" s="2">
        <f t="shared" si="47"/>
        <v>6.333333333333333</v>
      </c>
      <c r="K33">
        <f t="shared" si="48"/>
        <v>6</v>
      </c>
      <c r="L33" s="2">
        <f t="shared" si="49"/>
        <v>7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3.6666666666666665</v>
      </c>
      <c r="K34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5</v>
      </c>
      <c r="K35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4</v>
      </c>
      <c r="D36" s="2">
        <f t="shared" si="45"/>
        <v>4</v>
      </c>
      <c r="E36">
        <f>IF(AT16&gt;0,1,0)</f>
        <v>1</v>
      </c>
      <c r="F36" s="2">
        <f t="shared" si="46"/>
        <v>1</v>
      </c>
      <c r="G36" s="20"/>
      <c r="I36" s="30">
        <v>8</v>
      </c>
      <c r="J36" s="2">
        <f t="shared" si="47"/>
        <v>4.666666666666667</v>
      </c>
      <c r="K36">
        <f t="shared" si="48"/>
        <v>4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6.333333333333333</v>
      </c>
      <c r="K37">
        <f t="shared" si="48"/>
        <v>5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2.5</v>
      </c>
      <c r="D38" s="2">
        <f t="shared" si="45"/>
        <v>2.5</v>
      </c>
      <c r="E38">
        <f>IF(BF16&gt;0,1,0)</f>
        <v>1</v>
      </c>
      <c r="F38" s="2">
        <f t="shared" si="46"/>
        <v>1</v>
      </c>
      <c r="G38" s="20"/>
      <c r="I38" s="33" t="s">
        <v>115</v>
      </c>
      <c r="J38" s="34">
        <f>SUM(J29:J37)</f>
        <v>44.666666666666671</v>
      </c>
      <c r="K38" s="34">
        <f t="shared" ref="K38:L38" si="50">SUM(K29:K37)</f>
        <v>38</v>
      </c>
      <c r="L38" s="34">
        <f t="shared" si="50"/>
        <v>51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IFERROR(AVERAGE(D7,P7,AB7,AN7,AZ7,BL7,CD7),0)</f>
        <v>5</v>
      </c>
      <c r="K40">
        <f>IFERROR(MIN(D7,P7,AB7,AN7,AZ7,BL7,CD7),0)</f>
        <v>4</v>
      </c>
      <c r="L40" s="2">
        <f>IFERROR(MAX(D7,P7,AB7,AN7,AZ7,BL7,CD7),0)</f>
        <v>6</v>
      </c>
      <c r="M40" s="20"/>
    </row>
    <row r="41" spans="1:18" x14ac:dyDescent="0.2">
      <c r="A41" s="20"/>
      <c r="B41" t="s">
        <v>51</v>
      </c>
      <c r="C41" s="2">
        <f>BZ20</f>
        <v>6</v>
      </c>
      <c r="D41" s="2">
        <f t="shared" si="45"/>
        <v>6</v>
      </c>
      <c r="E41">
        <f>IF(BX16&gt;0,1,0)</f>
        <v>1</v>
      </c>
      <c r="F41" s="2">
        <f t="shared" si="46"/>
        <v>1</v>
      </c>
      <c r="G41" s="20"/>
      <c r="I41" s="30">
        <v>11</v>
      </c>
      <c r="J41" s="2">
        <f t="shared" ref="J41:J48" si="51">IFERROR(AVERAGE(D8,P8,AB8,AN8,AZ8,BL8,CD8),0)</f>
        <v>6</v>
      </c>
      <c r="K41">
        <f t="shared" ref="K41:K48" si="52">IFERROR(MIN(D8,P8,AB8,AN8,AZ8,BL8,CD8),0)</f>
        <v>5</v>
      </c>
      <c r="L41" s="2">
        <f t="shared" ref="L41:L48" si="53">IFERROR(MAX(D8,P8,AB8,AN8,AZ8,BL8,CD8),0)</f>
        <v>7</v>
      </c>
      <c r="M41" s="20"/>
    </row>
    <row r="42" spans="1:18" x14ac:dyDescent="0.2">
      <c r="A42" s="20"/>
      <c r="B42" t="s">
        <v>52</v>
      </c>
      <c r="C42" s="2">
        <f>CF20</f>
        <v>6</v>
      </c>
      <c r="D42" s="2">
        <f t="shared" si="45"/>
        <v>6</v>
      </c>
      <c r="E42">
        <f>IF(CD16&gt;0,1,0)</f>
        <v>1</v>
      </c>
      <c r="F42" s="2">
        <f t="shared" si="46"/>
        <v>1</v>
      </c>
      <c r="G42" s="20"/>
      <c r="I42" s="30">
        <v>12</v>
      </c>
      <c r="J42" s="2">
        <f t="shared" si="51"/>
        <v>4.666666666666667</v>
      </c>
      <c r="K42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6</v>
      </c>
      <c r="K43">
        <f t="shared" si="52"/>
        <v>6</v>
      </c>
      <c r="L43" s="2">
        <f t="shared" si="53"/>
        <v>6</v>
      </c>
      <c r="M43" s="20"/>
    </row>
    <row r="44" spans="1:18" x14ac:dyDescent="0.2">
      <c r="A44" s="20"/>
      <c r="B44" t="s">
        <v>37</v>
      </c>
      <c r="C44" s="2">
        <f>SUM(C29:C43)</f>
        <v>26.5</v>
      </c>
      <c r="D44" s="2">
        <f>SUM(D29:D43)</f>
        <v>26.5</v>
      </c>
      <c r="E44">
        <f>SUM(E29:E43)</f>
        <v>6</v>
      </c>
      <c r="F44" s="2">
        <f>SUM(F29:F43)</f>
        <v>6</v>
      </c>
      <c r="G44" s="20"/>
      <c r="I44" s="30">
        <v>14</v>
      </c>
      <c r="J44" s="2">
        <f t="shared" si="51"/>
        <v>4</v>
      </c>
      <c r="K44">
        <f t="shared" si="52"/>
        <v>4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5.333333333333333</v>
      </c>
      <c r="K45">
        <f t="shared" si="52"/>
        <v>5</v>
      </c>
      <c r="L45" s="2">
        <f t="shared" si="53"/>
        <v>6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5.333333333333333</v>
      </c>
      <c r="K46">
        <f t="shared" si="52"/>
        <v>5</v>
      </c>
      <c r="L46" s="2">
        <f t="shared" si="53"/>
        <v>6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4</v>
      </c>
      <c r="K47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5.333333333333333</v>
      </c>
      <c r="K48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>
        <f t="shared" si="54"/>
        <v>14</v>
      </c>
      <c r="G49" s="20"/>
      <c r="I49" s="33" t="s">
        <v>117</v>
      </c>
      <c r="J49" s="34">
        <f>SUM(J40:J48)</f>
        <v>45.666666666666671</v>
      </c>
      <c r="K49" s="34">
        <f t="shared" ref="K49:L49" si="55">SUM(K40:K48)</f>
        <v>41</v>
      </c>
      <c r="L49" s="34">
        <f t="shared" si="55"/>
        <v>52</v>
      </c>
      <c r="M49" s="20"/>
      <c r="R49" s="2"/>
    </row>
    <row r="50" spans="1:18" x14ac:dyDescent="0.2">
      <c r="A50" s="20"/>
      <c r="B50" t="s">
        <v>118</v>
      </c>
      <c r="C50">
        <f t="shared" si="54"/>
        <v>27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11</v>
      </c>
      <c r="G51" s="20"/>
      <c r="R51" s="2"/>
    </row>
    <row r="52" spans="1:18" x14ac:dyDescent="0.2">
      <c r="A52" s="20"/>
      <c r="B52" t="s">
        <v>12</v>
      </c>
      <c r="C52">
        <f t="shared" si="54"/>
        <v>2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54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6</v>
      </c>
      <c r="E56" s="30" t="str">
        <f t="shared" ref="E56:E64" si="57">IF(D56&lt;&gt;0,IF((D56-C56)=-1,"Birdie",IF((D56-C56)=-2,"Eagle",IF((D56-C56)=0,"Par",IF((D56-C56)=1,"bogey",IF((D56-C56)=2,"Double bogey","Other"))))),"  ")</f>
        <v>Double bogey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7</v>
      </c>
      <c r="E57" s="30" t="str">
        <f t="shared" si="57"/>
        <v>Other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4</v>
      </c>
      <c r="E58" s="30" t="str">
        <f t="shared" si="57"/>
        <v>Par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6</v>
      </c>
      <c r="E59" s="30" t="str">
        <f t="shared" si="57"/>
        <v>bogey</v>
      </c>
      <c r="H59" t="s">
        <v>9</v>
      </c>
      <c r="I59">
        <f>COUNTIF(E56:E64,"Par")</f>
        <v>2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4</v>
      </c>
      <c r="E60" s="30" t="str">
        <f t="shared" si="57"/>
        <v>bogey</v>
      </c>
      <c r="H60" t="s">
        <v>122</v>
      </c>
      <c r="I60">
        <f>COUNTIF(E56:E64,"bogey")</f>
        <v>5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5</v>
      </c>
      <c r="E61" s="30" t="str">
        <f t="shared" si="57"/>
        <v>bogey</v>
      </c>
      <c r="H61" t="s">
        <v>123</v>
      </c>
      <c r="I61">
        <f>COUNTIF(E56:E64,"Double bogey")</f>
        <v>1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5</v>
      </c>
      <c r="E62" s="30" t="str">
        <f t="shared" si="57"/>
        <v>bogey</v>
      </c>
      <c r="H62" t="s">
        <v>12</v>
      </c>
      <c r="I62">
        <f>COUNTIF(E56:E64,"Other")</f>
        <v>1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3</v>
      </c>
      <c r="E63" s="30" t="str">
        <f t="shared" si="57"/>
        <v>Par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6</v>
      </c>
      <c r="E64" s="30" t="str">
        <f t="shared" si="57"/>
        <v>bogey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4</v>
      </c>
      <c r="E100" s="30" t="str">
        <f t="shared" ref="E100:E108" si="65">IF(D100&lt;&gt;0,IF((D100-C100)=-1,"Birdie",IF((D100-C100)=-2,"Eagle",IF((D100-C100)=0,"Par",IF((D100-C100)=1,"bogey",IF((D100-C100)=2,"Double bogey","Other"))))),"  ")</f>
        <v>Par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5</v>
      </c>
      <c r="E101" s="30" t="str">
        <f t="shared" si="65"/>
        <v>bogey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4</v>
      </c>
      <c r="E102" s="30" t="str">
        <f t="shared" si="65"/>
        <v>Par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6</v>
      </c>
      <c r="E103" s="30" t="str">
        <f t="shared" si="65"/>
        <v>bogey</v>
      </c>
      <c r="H103" t="s">
        <v>9</v>
      </c>
      <c r="I103">
        <f>COUNTIF(E100:E108,"Par")</f>
        <v>3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4</v>
      </c>
      <c r="E104" s="30" t="str">
        <f t="shared" si="65"/>
        <v>bogey</v>
      </c>
      <c r="H104" t="s">
        <v>122</v>
      </c>
      <c r="I104">
        <f>COUNTIF(E100:E108,"bogey")</f>
        <v>3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6</v>
      </c>
      <c r="E105" s="30" t="str">
        <f t="shared" si="65"/>
        <v>Double bogey</v>
      </c>
      <c r="H105" t="s">
        <v>123</v>
      </c>
      <c r="I105">
        <f>COUNTIF(E100:E108,"Double bogey")</f>
        <v>3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6</v>
      </c>
      <c r="E106" s="30" t="str">
        <f t="shared" si="65"/>
        <v>Double bogey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5</v>
      </c>
      <c r="E107" s="30" t="str">
        <f t="shared" si="65"/>
        <v>Double bogey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5</v>
      </c>
      <c r="E108" s="30" t="str">
        <f t="shared" si="65"/>
        <v>Par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4</v>
      </c>
      <c r="E133" s="30" t="str">
        <f t="shared" ref="E133:E141" si="71">IF(D133&lt;&gt;0,IF((D133-C133)=-1,"Birdie",IF((D133-C133)=-2,"Eagle",IF((D133-C133)=0,"Par",IF((D133-C133)=1,"bogey",IF((D133-C133)=2,"Double bogey","Other"))))),"  ")</f>
        <v>Par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6</v>
      </c>
      <c r="E134" s="30" t="str">
        <f t="shared" si="71"/>
        <v>Double bogey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5</v>
      </c>
      <c r="E135" s="30" t="str">
        <f t="shared" si="71"/>
        <v>Double bogey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4</v>
      </c>
      <c r="E136" s="30" t="str">
        <f t="shared" si="71"/>
        <v>Par</v>
      </c>
      <c r="H136" t="s">
        <v>9</v>
      </c>
      <c r="I136">
        <f>COUNTIF(E133:E141,"Par")</f>
        <v>5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6</v>
      </c>
      <c r="E137" s="30" t="str">
        <f t="shared" si="71"/>
        <v>bogey</v>
      </c>
      <c r="H137" t="s">
        <v>122</v>
      </c>
      <c r="I137">
        <f>COUNTIF(E133:E141,"bogey")</f>
        <v>2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3</v>
      </c>
      <c r="E138" s="30" t="str">
        <f t="shared" si="71"/>
        <v>Par</v>
      </c>
      <c r="H138" t="s">
        <v>123</v>
      </c>
      <c r="I138">
        <f>COUNTIF(E133:E141,"Double bogey")</f>
        <v>2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4</v>
      </c>
      <c r="E139" s="30" t="str">
        <f t="shared" si="71"/>
        <v>Par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5</v>
      </c>
      <c r="E140" s="30" t="str">
        <f t="shared" si="71"/>
        <v>bogey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5</v>
      </c>
      <c r="E141" s="30" t="str">
        <f t="shared" si="71"/>
        <v>Par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4</v>
      </c>
      <c r="E155" s="30" t="str">
        <f t="shared" ref="E155:E163" si="75">IF(D155&lt;&gt;0,IF((D155-C155)=-1,"Birdie",IF((D155-C155)=-2,"Eagle",IF((D155-C155)=0,"Par",IF((D155-C155)=1,"bogey",IF((D155-C155)=2,"Double bogey","Other"))))),"  ")</f>
        <v>Par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6</v>
      </c>
      <c r="E156" s="30" t="str">
        <f t="shared" si="75"/>
        <v>Double bogey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4</v>
      </c>
      <c r="E157" s="30" t="str">
        <f t="shared" si="75"/>
        <v>bogey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5</v>
      </c>
      <c r="E158" s="30" t="str">
        <f t="shared" si="75"/>
        <v>bogey</v>
      </c>
      <c r="H158" t="s">
        <v>9</v>
      </c>
      <c r="I158">
        <f>COUNTIF(E155:E163,"Par")</f>
        <v>2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6</v>
      </c>
      <c r="E159" s="30" t="str">
        <f t="shared" si="75"/>
        <v>bogey</v>
      </c>
      <c r="H159" t="s">
        <v>122</v>
      </c>
      <c r="I159">
        <f>COUNTIF(E155:E163,"bogey")</f>
        <v>4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4</v>
      </c>
      <c r="E160" s="30" t="str">
        <f t="shared" si="75"/>
        <v>bogey</v>
      </c>
      <c r="H160" t="s">
        <v>123</v>
      </c>
      <c r="I160">
        <f>COUNTIF(E155:E163,"Double bogey")</f>
        <v>2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6</v>
      </c>
      <c r="E161" s="30" t="str">
        <f t="shared" si="75"/>
        <v>Double bogey</v>
      </c>
      <c r="H161" t="s">
        <v>12</v>
      </c>
      <c r="I161">
        <f>COUNTIF(E155:E163,"Other")</f>
        <v>1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4</v>
      </c>
      <c r="E162" s="30" t="str">
        <f t="shared" si="75"/>
        <v>Par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8</v>
      </c>
      <c r="E163" s="30" t="str">
        <f t="shared" si="75"/>
        <v>Other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5</v>
      </c>
      <c r="E188" s="30" t="str">
        <f t="shared" ref="E188:E196" si="81">IF(D188&lt;&gt;0,IF((D188-C188)=-1,"Birdie",IF((D188-C188)=-2,"Eagle",IF((D188-C188)=0,"Par",IF((D188-C188)=1,"bogey",IF((D188-C188)=2,"Double bogey","Other"))))),"  ")</f>
        <v>bogey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5</v>
      </c>
      <c r="E189" s="30" t="str">
        <f t="shared" si="81"/>
        <v>bogey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3</v>
      </c>
      <c r="E190" s="30" t="str">
        <f t="shared" si="81"/>
        <v>Par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5</v>
      </c>
      <c r="E191" s="30" t="str">
        <f t="shared" si="81"/>
        <v>bogey</v>
      </c>
      <c r="H191" t="s">
        <v>9</v>
      </c>
      <c r="I191">
        <f>COUNTIF(E188:E196,"Par")</f>
        <v>1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7</v>
      </c>
      <c r="E192" s="30" t="str">
        <f t="shared" si="81"/>
        <v>Double bogey</v>
      </c>
      <c r="H192" t="s">
        <v>122</v>
      </c>
      <c r="I192">
        <f>COUNTIF(E188:E196,"bogey")</f>
        <v>7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4</v>
      </c>
      <c r="E193" s="30" t="str">
        <f t="shared" si="81"/>
        <v>bogey</v>
      </c>
      <c r="H193" t="s">
        <v>123</v>
      </c>
      <c r="I193">
        <f>COUNTIF(E188:E196,"Double bogey")</f>
        <v>1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5</v>
      </c>
      <c r="E194" s="30" t="str">
        <f t="shared" si="81"/>
        <v>bogey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5</v>
      </c>
      <c r="E195" s="30" t="str">
        <f t="shared" si="81"/>
        <v>bogey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6</v>
      </c>
      <c r="E196" s="30" t="str">
        <f t="shared" si="81"/>
        <v>bogey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5</v>
      </c>
      <c r="E199" s="30" t="str">
        <f t="shared" ref="E199:E207" si="83">IF(D199&lt;&gt;0,IF((D199-C199)=-1,"Birdie",IF((D199-C199)=-2,"Eagle",IF((D199-C199)=0,"Par",IF((D199-C199)=1,"bogey",IF((D199-C199)=2,"Double bogey","Other"))))),"  ")</f>
        <v>bogey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6</v>
      </c>
      <c r="E200" s="30" t="str">
        <f t="shared" si="83"/>
        <v>Double bogey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6</v>
      </c>
      <c r="E201" s="30" t="str">
        <f t="shared" si="83"/>
        <v>Double bogey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6</v>
      </c>
      <c r="E202" s="30" t="str">
        <f t="shared" si="83"/>
        <v>bogey</v>
      </c>
      <c r="H202" t="s">
        <v>9</v>
      </c>
      <c r="I202">
        <f>COUNTIF(E199:E207,"Par")</f>
        <v>1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4</v>
      </c>
      <c r="E203" s="30" t="str">
        <f t="shared" si="83"/>
        <v>bogey</v>
      </c>
      <c r="H203" t="s">
        <v>122</v>
      </c>
      <c r="I203">
        <f>COUNTIF(E199:E207,"bogey")</f>
        <v>6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5</v>
      </c>
      <c r="E204" s="30" t="str">
        <f t="shared" si="83"/>
        <v>bogey</v>
      </c>
      <c r="H204" t="s">
        <v>123</v>
      </c>
      <c r="I204">
        <f>COUNTIF(E199:E207,"Double bogey")</f>
        <v>2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5</v>
      </c>
      <c r="E205" s="30" t="str">
        <f t="shared" si="83"/>
        <v>bogey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4</v>
      </c>
      <c r="E206" s="30" t="str">
        <f t="shared" si="83"/>
        <v>bogey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5</v>
      </c>
      <c r="E207" s="30" t="str">
        <f t="shared" si="83"/>
        <v>Par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AA16-3E62-456D-8459-6A5F8775EC7B}">
  <sheetPr codeName="Sheet31"/>
  <dimension ref="A1:CN218"/>
  <sheetViews>
    <sheetView workbookViewId="0">
      <selection activeCell="K28" sqref="K28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140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si="30"/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30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30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30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30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30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F16" s="15">
        <f>SUM(F7:F15)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IFERROR(AVERAGE(J7,V7,AH7),0)</f>
        <v>0</v>
      </c>
      <c r="K29">
        <f>IFERROR(MIN(J7,V7,AH7,AT7,BF7),0)</f>
        <v>0</v>
      </c>
      <c r="L29" s="2">
        <f>IFERROR(MAX(J7,V7,AH7,AT7,BF7),0)</f>
        <v>0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IFERROR(AVERAGE(J8,V8,AH8),0)</f>
        <v>0</v>
      </c>
      <c r="K30">
        <f t="shared" ref="K30:K37" si="48">IFERROR(MIN(J8,V8,AH8,AT8,BF8),0)</f>
        <v>0</v>
      </c>
      <c r="L30" s="2">
        <f t="shared" ref="L30:L37" si="49">IFERROR(MAX(J8,V8,AH8,AT8,BF8),0)</f>
        <v>0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0</v>
      </c>
      <c r="K31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0</v>
      </c>
      <c r="K32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0</v>
      </c>
      <c r="K33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0</v>
      </c>
      <c r="K34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0</v>
      </c>
      <c r="K35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0</v>
      </c>
      <c r="K36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0</v>
      </c>
      <c r="K37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0</v>
      </c>
      <c r="K38" s="34">
        <f t="shared" ref="K38:L38" si="50">SUM(K29:K37)</f>
        <v>0</v>
      </c>
      <c r="L38" s="34">
        <f t="shared" si="50"/>
        <v>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IFERROR(AVERAGE(D7,P7,AB7),0)</f>
        <v>0</v>
      </c>
      <c r="K40">
        <f>IFERROR(MIN(D7,P7,AB7,AN7,AZ7),0)</f>
        <v>0</v>
      </c>
      <c r="L40" s="2">
        <f>IFERROR(MAX(D7,P7,AB7,AN7,AZ7),0)</f>
        <v>0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IFERROR(AVERAGE(D8,P8,AB8),0)</f>
        <v>0</v>
      </c>
      <c r="K41">
        <f t="shared" ref="K41:K48" si="52">IFERROR(MIN(D8,P8,AB8,AN8,AZ8),0)</f>
        <v>0</v>
      </c>
      <c r="L41" s="2">
        <f t="shared" ref="L41:L48" si="53">IFERROR(MAX(D8,P8,AB8,AN8,AZ8),0)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0</v>
      </c>
      <c r="K42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0</v>
      </c>
      <c r="K43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0</v>
      </c>
      <c r="D44" s="2">
        <f>SUM(D29:D43)</f>
        <v>0</v>
      </c>
      <c r="E44">
        <f>SUM(E29:E43)</f>
        <v>0</v>
      </c>
      <c r="F44" s="2">
        <f>SUM(F29:F43)</f>
        <v>0</v>
      </c>
      <c r="G44" s="20"/>
      <c r="I44" s="30">
        <v>14</v>
      </c>
      <c r="J44" s="2">
        <f t="shared" si="51"/>
        <v>0</v>
      </c>
      <c r="K44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0</v>
      </c>
      <c r="K45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0</v>
      </c>
      <c r="K46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116</v>
      </c>
      <c r="C47">
        <f t="shared" ref="C47:C52" si="54">I57+I68+I79+I90+I101+I112+I123+I134+I145+I156+I167+I178+I189+I200+I211</f>
        <v>0</v>
      </c>
      <c r="G47" s="20"/>
      <c r="I47" s="30">
        <v>17</v>
      </c>
      <c r="J47" s="2">
        <f t="shared" si="51"/>
        <v>0</v>
      </c>
      <c r="K47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0</v>
      </c>
      <c r="K48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>
        <f t="shared" si="54"/>
        <v>0</v>
      </c>
      <c r="G49" s="20"/>
      <c r="I49" s="33" t="s">
        <v>117</v>
      </c>
      <c r="J49" s="34">
        <f>SUM(J40:J48)</f>
        <v>0</v>
      </c>
      <c r="K49" s="34">
        <f t="shared" ref="K49:L49" si="55">SUM(K40:K48)</f>
        <v>0</v>
      </c>
      <c r="L49" s="34">
        <f t="shared" si="55"/>
        <v>0</v>
      </c>
      <c r="M49" s="20"/>
      <c r="R49" s="2"/>
    </row>
    <row r="50" spans="1:18" x14ac:dyDescent="0.2">
      <c r="A50" s="20"/>
      <c r="B50" t="s">
        <v>118</v>
      </c>
      <c r="C50">
        <f t="shared" si="54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4"/>
        <v>0</v>
      </c>
      <c r="G51" s="20"/>
      <c r="R51" s="2"/>
    </row>
    <row r="52" spans="1:18" x14ac:dyDescent="0.2">
      <c r="A52" s="20"/>
      <c r="B52" t="s">
        <v>12</v>
      </c>
      <c r="C52">
        <f t="shared" si="54"/>
        <v>0</v>
      </c>
      <c r="G52" s="20"/>
      <c r="R52" s="2"/>
    </row>
    <row r="53" spans="1:18" ht="13.5" thickBot="1" x14ac:dyDescent="0.25">
      <c r="A53" s="20"/>
      <c r="B53" t="s">
        <v>37</v>
      </c>
      <c r="C53" s="28">
        <f>SUM(C47:C52)</f>
        <v>0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6">B7</f>
        <v>10</v>
      </c>
      <c r="C56" s="31">
        <f t="shared" si="56"/>
        <v>4</v>
      </c>
      <c r="D56" s="31">
        <f t="shared" si="56"/>
        <v>0</v>
      </c>
      <c r="E56" s="30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6"/>
        <v>11</v>
      </c>
      <c r="C57" s="31">
        <f t="shared" si="56"/>
        <v>4</v>
      </c>
      <c r="D57" s="31">
        <f t="shared" si="56"/>
        <v>0</v>
      </c>
      <c r="E57" s="30" t="str">
        <f t="shared" si="57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6"/>
        <v>12</v>
      </c>
      <c r="C58" s="31">
        <f t="shared" si="56"/>
        <v>4</v>
      </c>
      <c r="D58" s="31">
        <f t="shared" si="56"/>
        <v>0</v>
      </c>
      <c r="E58" s="30" t="str">
        <f t="shared" si="57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6"/>
        <v>13</v>
      </c>
      <c r="C59" s="31">
        <f t="shared" si="56"/>
        <v>5</v>
      </c>
      <c r="D59" s="31">
        <f t="shared" si="56"/>
        <v>0</v>
      </c>
      <c r="E59" s="30" t="str">
        <f t="shared" si="57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6"/>
        <v>14</v>
      </c>
      <c r="C60" s="31">
        <f t="shared" si="56"/>
        <v>3</v>
      </c>
      <c r="D60" s="31">
        <f t="shared" si="56"/>
        <v>0</v>
      </c>
      <c r="E60" s="30" t="str">
        <f t="shared" si="57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6"/>
        <v>15</v>
      </c>
      <c r="C61" s="31">
        <f t="shared" si="56"/>
        <v>4</v>
      </c>
      <c r="D61" s="31">
        <f t="shared" si="56"/>
        <v>0</v>
      </c>
      <c r="E61" s="30" t="str">
        <f t="shared" si="57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6"/>
        <v>16</v>
      </c>
      <c r="C62" s="31">
        <f t="shared" si="56"/>
        <v>4</v>
      </c>
      <c r="D62" s="31">
        <f t="shared" si="56"/>
        <v>0</v>
      </c>
      <c r="E62" s="30" t="str">
        <f t="shared" si="57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6"/>
        <v>17</v>
      </c>
      <c r="C63" s="31">
        <f t="shared" si="56"/>
        <v>3</v>
      </c>
      <c r="D63" s="31">
        <f t="shared" si="56"/>
        <v>0</v>
      </c>
      <c r="E63" s="30" t="str">
        <f t="shared" si="57"/>
        <v xml:space="preserve">  </v>
      </c>
    </row>
    <row r="64" spans="1:18" x14ac:dyDescent="0.2">
      <c r="B64" s="10">
        <f t="shared" si="56"/>
        <v>18</v>
      </c>
      <c r="C64" s="31">
        <f t="shared" si="56"/>
        <v>5</v>
      </c>
      <c r="D64" s="31">
        <f t="shared" si="56"/>
        <v>0</v>
      </c>
      <c r="E64" s="30" t="str">
        <f t="shared" si="57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D75" si="58">H7</f>
        <v>1</v>
      </c>
      <c r="C67" s="37">
        <f t="shared" si="58"/>
        <v>4</v>
      </c>
      <c r="D67" s="31">
        <f t="shared" si="58"/>
        <v>0</v>
      </c>
      <c r="E67" s="30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8"/>
        <v>2</v>
      </c>
      <c r="C68" s="37">
        <f t="shared" si="58"/>
        <v>4</v>
      </c>
      <c r="D68" s="31">
        <f t="shared" si="58"/>
        <v>0</v>
      </c>
      <c r="E68" s="30" t="str">
        <f t="shared" si="59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8"/>
        <v>3</v>
      </c>
      <c r="C69" s="37">
        <f t="shared" si="58"/>
        <v>3</v>
      </c>
      <c r="D69" s="31">
        <f t="shared" si="58"/>
        <v>0</v>
      </c>
      <c r="E69" s="30" t="str">
        <f t="shared" si="59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8"/>
        <v>4</v>
      </c>
      <c r="C70" s="37">
        <f t="shared" si="58"/>
        <v>4</v>
      </c>
      <c r="D70" s="31">
        <f t="shared" si="58"/>
        <v>0</v>
      </c>
      <c r="E70" s="30" t="str">
        <f t="shared" si="59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8"/>
        <v>5</v>
      </c>
      <c r="C71" s="37">
        <f t="shared" si="58"/>
        <v>5</v>
      </c>
      <c r="D71" s="31">
        <f t="shared" si="58"/>
        <v>0</v>
      </c>
      <c r="E71" s="30" t="str">
        <f t="shared" si="59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8"/>
        <v>6</v>
      </c>
      <c r="C72" s="37">
        <f t="shared" si="58"/>
        <v>3</v>
      </c>
      <c r="D72" s="31">
        <f t="shared" si="58"/>
        <v>0</v>
      </c>
      <c r="E72" s="30" t="str">
        <f t="shared" si="59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8"/>
        <v>7</v>
      </c>
      <c r="C73" s="37">
        <f t="shared" si="58"/>
        <v>4</v>
      </c>
      <c r="D73" s="31">
        <f t="shared" si="58"/>
        <v>0</v>
      </c>
      <c r="E73" s="30" t="str">
        <f t="shared" si="59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8"/>
        <v>8</v>
      </c>
      <c r="C74" s="37">
        <f t="shared" si="58"/>
        <v>4</v>
      </c>
      <c r="D74" s="31">
        <f t="shared" si="58"/>
        <v>0</v>
      </c>
      <c r="E74" s="30" t="str">
        <f t="shared" si="59"/>
        <v xml:space="preserve">  </v>
      </c>
    </row>
    <row r="75" spans="2:9" x14ac:dyDescent="0.2">
      <c r="B75" s="10">
        <f t="shared" si="58"/>
        <v>9</v>
      </c>
      <c r="C75" s="37">
        <f t="shared" si="58"/>
        <v>5</v>
      </c>
      <c r="D75" s="31">
        <f t="shared" si="58"/>
        <v>0</v>
      </c>
      <c r="E75" s="30" t="str">
        <f t="shared" si="59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D86" si="60">N7</f>
        <v>10</v>
      </c>
      <c r="C78" s="37">
        <f t="shared" si="60"/>
        <v>4</v>
      </c>
      <c r="D78" s="31">
        <f t="shared" si="60"/>
        <v>0</v>
      </c>
      <c r="E78" s="30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0"/>
        <v>11</v>
      </c>
      <c r="C79" s="37">
        <f t="shared" si="60"/>
        <v>4</v>
      </c>
      <c r="D79" s="31">
        <f t="shared" si="60"/>
        <v>0</v>
      </c>
      <c r="E79" s="30" t="str">
        <f t="shared" si="61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0"/>
        <v>12</v>
      </c>
      <c r="C80" s="37">
        <f t="shared" si="60"/>
        <v>4</v>
      </c>
      <c r="D80" s="31">
        <f t="shared" si="60"/>
        <v>0</v>
      </c>
      <c r="E80" s="30" t="str">
        <f t="shared" si="61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0"/>
        <v>13</v>
      </c>
      <c r="C81" s="37">
        <f t="shared" si="60"/>
        <v>5</v>
      </c>
      <c r="D81" s="31">
        <f t="shared" si="60"/>
        <v>0</v>
      </c>
      <c r="E81" s="30" t="str">
        <f t="shared" si="61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0"/>
        <v>14</v>
      </c>
      <c r="C82" s="37">
        <f t="shared" si="60"/>
        <v>3</v>
      </c>
      <c r="D82" s="31">
        <f t="shared" si="60"/>
        <v>0</v>
      </c>
      <c r="E82" s="30" t="str">
        <f t="shared" si="61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0"/>
        <v>15</v>
      </c>
      <c r="C83" s="37">
        <f t="shared" si="60"/>
        <v>4</v>
      </c>
      <c r="D83" s="31">
        <f t="shared" si="60"/>
        <v>0</v>
      </c>
      <c r="E83" s="30" t="str">
        <f t="shared" si="61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0"/>
        <v>16</v>
      </c>
      <c r="C84" s="37">
        <f t="shared" si="60"/>
        <v>4</v>
      </c>
      <c r="D84" s="31">
        <f t="shared" si="60"/>
        <v>0</v>
      </c>
      <c r="E84" s="30" t="str">
        <f t="shared" si="61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0"/>
        <v>17</v>
      </c>
      <c r="C85" s="37">
        <f t="shared" si="60"/>
        <v>3</v>
      </c>
      <c r="D85" s="31">
        <f t="shared" si="60"/>
        <v>0</v>
      </c>
      <c r="E85" s="30" t="str">
        <f t="shared" si="61"/>
        <v xml:space="preserve">  </v>
      </c>
    </row>
    <row r="86" spans="2:9" x14ac:dyDescent="0.2">
      <c r="B86" s="30">
        <f t="shared" si="60"/>
        <v>18</v>
      </c>
      <c r="C86" s="37">
        <f t="shared" si="60"/>
        <v>5</v>
      </c>
      <c r="D86" s="31">
        <f t="shared" si="60"/>
        <v>0</v>
      </c>
      <c r="E86" s="30" t="str">
        <f t="shared" si="61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D97" si="62">T7</f>
        <v>1</v>
      </c>
      <c r="C89" s="30">
        <f t="shared" si="62"/>
        <v>4</v>
      </c>
      <c r="D89" s="31">
        <f t="shared" si="62"/>
        <v>0</v>
      </c>
      <c r="E89" s="30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2"/>
        <v>2</v>
      </c>
      <c r="C90" s="30">
        <f t="shared" si="62"/>
        <v>4</v>
      </c>
      <c r="D90" s="31">
        <f t="shared" si="62"/>
        <v>0</v>
      </c>
      <c r="E90" s="30" t="str">
        <f t="shared" si="63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2"/>
        <v>3</v>
      </c>
      <c r="C91" s="30">
        <f t="shared" si="62"/>
        <v>3</v>
      </c>
      <c r="D91" s="31">
        <f t="shared" si="62"/>
        <v>0</v>
      </c>
      <c r="E91" s="30" t="str">
        <f t="shared" si="63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2"/>
        <v>4</v>
      </c>
      <c r="C92" s="30">
        <f t="shared" si="62"/>
        <v>4</v>
      </c>
      <c r="D92" s="31">
        <f t="shared" si="62"/>
        <v>0</v>
      </c>
      <c r="E92" s="30" t="str">
        <f t="shared" si="63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2"/>
        <v>5</v>
      </c>
      <c r="C93" s="30">
        <f t="shared" si="62"/>
        <v>5</v>
      </c>
      <c r="D93" s="31">
        <f t="shared" si="62"/>
        <v>0</v>
      </c>
      <c r="E93" s="30" t="str">
        <f t="shared" si="63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2"/>
        <v>6</v>
      </c>
      <c r="C94" s="30">
        <f t="shared" si="62"/>
        <v>3</v>
      </c>
      <c r="D94" s="31">
        <f t="shared" si="62"/>
        <v>0</v>
      </c>
      <c r="E94" s="30" t="str">
        <f t="shared" si="63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2"/>
        <v>7</v>
      </c>
      <c r="C95" s="30">
        <f t="shared" si="62"/>
        <v>4</v>
      </c>
      <c r="D95" s="31">
        <f t="shared" si="62"/>
        <v>0</v>
      </c>
      <c r="E95" s="30" t="str">
        <f t="shared" si="63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2"/>
        <v>8</v>
      </c>
      <c r="C96" s="30">
        <f t="shared" si="62"/>
        <v>4</v>
      </c>
      <c r="D96" s="31">
        <f t="shared" si="62"/>
        <v>0</v>
      </c>
      <c r="E96" s="30" t="str">
        <f t="shared" si="63"/>
        <v xml:space="preserve">  </v>
      </c>
    </row>
    <row r="97" spans="2:9" x14ac:dyDescent="0.2">
      <c r="B97" s="30">
        <f t="shared" si="62"/>
        <v>9</v>
      </c>
      <c r="C97" s="30">
        <f t="shared" si="62"/>
        <v>5</v>
      </c>
      <c r="D97" s="31">
        <f t="shared" si="62"/>
        <v>0</v>
      </c>
      <c r="E97" s="30" t="str">
        <f t="shared" si="63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D108" si="64">Z7</f>
        <v>10</v>
      </c>
      <c r="C100" s="30">
        <f t="shared" si="64"/>
        <v>4</v>
      </c>
      <c r="D100" s="31">
        <f t="shared" si="64"/>
        <v>0</v>
      </c>
      <c r="E100" s="30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64"/>
        <v>11</v>
      </c>
      <c r="C101" s="30">
        <f t="shared" si="64"/>
        <v>4</v>
      </c>
      <c r="D101" s="31">
        <f t="shared" si="64"/>
        <v>0</v>
      </c>
      <c r="E101" s="30" t="str">
        <f t="shared" si="65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64"/>
        <v>12</v>
      </c>
      <c r="C102" s="30">
        <f t="shared" si="64"/>
        <v>4</v>
      </c>
      <c r="D102" s="31">
        <f t="shared" si="64"/>
        <v>0</v>
      </c>
      <c r="E102" s="30" t="str">
        <f t="shared" si="65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64"/>
        <v>13</v>
      </c>
      <c r="C103" s="30">
        <f t="shared" si="64"/>
        <v>5</v>
      </c>
      <c r="D103" s="31">
        <f t="shared" si="64"/>
        <v>0</v>
      </c>
      <c r="E103" s="30" t="str">
        <f t="shared" si="65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64"/>
        <v>14</v>
      </c>
      <c r="C104" s="30">
        <f t="shared" si="64"/>
        <v>3</v>
      </c>
      <c r="D104" s="31">
        <f t="shared" si="64"/>
        <v>0</v>
      </c>
      <c r="E104" s="30" t="str">
        <f t="shared" si="65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64"/>
        <v>15</v>
      </c>
      <c r="C105" s="30">
        <f t="shared" si="64"/>
        <v>4</v>
      </c>
      <c r="D105" s="31">
        <f t="shared" si="64"/>
        <v>0</v>
      </c>
      <c r="E105" s="30" t="str">
        <f t="shared" si="65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64"/>
        <v>16</v>
      </c>
      <c r="C106" s="30">
        <f t="shared" si="64"/>
        <v>4</v>
      </c>
      <c r="D106" s="31">
        <f t="shared" si="64"/>
        <v>0</v>
      </c>
      <c r="E106" s="30" t="str">
        <f t="shared" si="65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64"/>
        <v>17</v>
      </c>
      <c r="C107" s="30">
        <f t="shared" si="64"/>
        <v>3</v>
      </c>
      <c r="D107" s="31">
        <f t="shared" si="64"/>
        <v>0</v>
      </c>
      <c r="E107" s="30" t="str">
        <f t="shared" si="65"/>
        <v xml:space="preserve">  </v>
      </c>
    </row>
    <row r="108" spans="2:9" x14ac:dyDescent="0.2">
      <c r="B108" s="30">
        <f t="shared" si="64"/>
        <v>18</v>
      </c>
      <c r="C108" s="30">
        <f t="shared" si="64"/>
        <v>5</v>
      </c>
      <c r="D108" s="31">
        <f t="shared" si="64"/>
        <v>0</v>
      </c>
      <c r="E108" s="30" t="str">
        <f t="shared" si="65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D119" si="66">AF7</f>
        <v>1</v>
      </c>
      <c r="C111" s="30">
        <f t="shared" si="66"/>
        <v>4</v>
      </c>
      <c r="D111" s="31">
        <f t="shared" si="66"/>
        <v>0</v>
      </c>
      <c r="E111" s="30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66"/>
        <v>2</v>
      </c>
      <c r="C112" s="30">
        <f t="shared" si="66"/>
        <v>4</v>
      </c>
      <c r="D112" s="31">
        <f t="shared" si="66"/>
        <v>0</v>
      </c>
      <c r="E112" s="30" t="str">
        <f t="shared" si="67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66"/>
        <v>3</v>
      </c>
      <c r="C113" s="30">
        <f t="shared" si="66"/>
        <v>3</v>
      </c>
      <c r="D113" s="31">
        <f t="shared" si="66"/>
        <v>0</v>
      </c>
      <c r="E113" s="30" t="str">
        <f t="shared" si="67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66"/>
        <v>4</v>
      </c>
      <c r="C114" s="30">
        <f t="shared" si="66"/>
        <v>4</v>
      </c>
      <c r="D114" s="31">
        <f t="shared" si="66"/>
        <v>0</v>
      </c>
      <c r="E114" s="30" t="str">
        <f t="shared" si="67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66"/>
        <v>5</v>
      </c>
      <c r="C115" s="30">
        <f t="shared" si="66"/>
        <v>5</v>
      </c>
      <c r="D115" s="31">
        <f t="shared" si="66"/>
        <v>0</v>
      </c>
      <c r="E115" s="30" t="str">
        <f t="shared" si="67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66"/>
        <v>6</v>
      </c>
      <c r="C116" s="30">
        <f t="shared" si="66"/>
        <v>3</v>
      </c>
      <c r="D116" s="31">
        <f t="shared" si="66"/>
        <v>0</v>
      </c>
      <c r="E116" s="30" t="str">
        <f t="shared" si="67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66"/>
        <v>7</v>
      </c>
      <c r="C117" s="30">
        <f t="shared" si="66"/>
        <v>4</v>
      </c>
      <c r="D117" s="31">
        <f t="shared" si="66"/>
        <v>0</v>
      </c>
      <c r="E117" s="30" t="str">
        <f t="shared" si="67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66"/>
        <v>8</v>
      </c>
      <c r="C118" s="30">
        <f t="shared" si="66"/>
        <v>4</v>
      </c>
      <c r="D118" s="31">
        <f t="shared" si="66"/>
        <v>0</v>
      </c>
      <c r="E118" s="30" t="str">
        <f t="shared" si="67"/>
        <v xml:space="preserve">  </v>
      </c>
    </row>
    <row r="119" spans="2:9" x14ac:dyDescent="0.2">
      <c r="B119" s="30">
        <f t="shared" si="66"/>
        <v>9</v>
      </c>
      <c r="C119" s="30">
        <f t="shared" si="66"/>
        <v>5</v>
      </c>
      <c r="D119" s="31">
        <f t="shared" si="66"/>
        <v>0</v>
      </c>
      <c r="E119" s="30" t="str">
        <f t="shared" si="67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D130" si="68">AL7</f>
        <v>10</v>
      </c>
      <c r="C122" s="30">
        <f t="shared" si="68"/>
        <v>4</v>
      </c>
      <c r="D122" s="31">
        <f t="shared" si="68"/>
        <v>0</v>
      </c>
      <c r="E122" s="30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68"/>
        <v>11</v>
      </c>
      <c r="C123" s="30">
        <f t="shared" si="68"/>
        <v>4</v>
      </c>
      <c r="D123" s="31">
        <f t="shared" si="68"/>
        <v>0</v>
      </c>
      <c r="E123" s="30" t="str">
        <f t="shared" si="69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68"/>
        <v>12</v>
      </c>
      <c r="C124" s="30">
        <f t="shared" si="68"/>
        <v>4</v>
      </c>
      <c r="D124" s="31">
        <f t="shared" si="68"/>
        <v>0</v>
      </c>
      <c r="E124" s="30" t="str">
        <f t="shared" si="69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68"/>
        <v>13</v>
      </c>
      <c r="C125" s="30">
        <f t="shared" si="68"/>
        <v>5</v>
      </c>
      <c r="D125" s="31">
        <f t="shared" si="68"/>
        <v>0</v>
      </c>
      <c r="E125" s="30" t="str">
        <f t="shared" si="69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68"/>
        <v>14</v>
      </c>
      <c r="C126" s="30">
        <f t="shared" si="68"/>
        <v>3</v>
      </c>
      <c r="D126" s="31">
        <f t="shared" si="68"/>
        <v>0</v>
      </c>
      <c r="E126" s="30" t="str">
        <f t="shared" si="69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68"/>
        <v>15</v>
      </c>
      <c r="C127" s="30">
        <f t="shared" si="68"/>
        <v>4</v>
      </c>
      <c r="D127" s="31">
        <f t="shared" si="68"/>
        <v>0</v>
      </c>
      <c r="E127" s="30" t="str">
        <f t="shared" si="69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68"/>
        <v>16</v>
      </c>
      <c r="C128" s="30">
        <f t="shared" si="68"/>
        <v>4</v>
      </c>
      <c r="D128" s="31">
        <f t="shared" si="68"/>
        <v>0</v>
      </c>
      <c r="E128" s="30" t="str">
        <f t="shared" si="69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68"/>
        <v>17</v>
      </c>
      <c r="C129" s="30">
        <f t="shared" si="68"/>
        <v>3</v>
      </c>
      <c r="D129" s="31">
        <f t="shared" si="68"/>
        <v>0</v>
      </c>
      <c r="E129" s="30" t="str">
        <f t="shared" si="69"/>
        <v xml:space="preserve">  </v>
      </c>
    </row>
    <row r="130" spans="2:9" x14ac:dyDescent="0.2">
      <c r="B130" s="30">
        <f t="shared" si="68"/>
        <v>18</v>
      </c>
      <c r="C130" s="30">
        <f t="shared" si="68"/>
        <v>5</v>
      </c>
      <c r="D130" s="31">
        <f t="shared" si="68"/>
        <v>0</v>
      </c>
      <c r="E130" s="30" t="str">
        <f t="shared" si="69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D141" si="70">AR7</f>
        <v>1</v>
      </c>
      <c r="C133" s="30">
        <f t="shared" si="70"/>
        <v>4</v>
      </c>
      <c r="D133" s="31">
        <f t="shared" si="70"/>
        <v>0</v>
      </c>
      <c r="E133" s="30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70"/>
        <v>2</v>
      </c>
      <c r="C134" s="30">
        <f t="shared" si="70"/>
        <v>4</v>
      </c>
      <c r="D134" s="31">
        <f t="shared" si="70"/>
        <v>0</v>
      </c>
      <c r="E134" s="30" t="str">
        <f t="shared" si="71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70"/>
        <v>3</v>
      </c>
      <c r="C135" s="30">
        <f t="shared" si="70"/>
        <v>3</v>
      </c>
      <c r="D135" s="31">
        <f t="shared" si="70"/>
        <v>0</v>
      </c>
      <c r="E135" s="30" t="str">
        <f t="shared" si="71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70"/>
        <v>4</v>
      </c>
      <c r="C136" s="30">
        <f t="shared" si="70"/>
        <v>4</v>
      </c>
      <c r="D136" s="31">
        <f t="shared" si="70"/>
        <v>0</v>
      </c>
      <c r="E136" s="30" t="str">
        <f t="shared" si="71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70"/>
        <v>5</v>
      </c>
      <c r="C137" s="30">
        <f t="shared" si="70"/>
        <v>5</v>
      </c>
      <c r="D137" s="31">
        <f t="shared" si="70"/>
        <v>0</v>
      </c>
      <c r="E137" s="30" t="str">
        <f t="shared" si="71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70"/>
        <v>6</v>
      </c>
      <c r="C138" s="30">
        <f t="shared" si="70"/>
        <v>3</v>
      </c>
      <c r="D138" s="31">
        <f t="shared" si="70"/>
        <v>0</v>
      </c>
      <c r="E138" s="30" t="str">
        <f t="shared" si="71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70"/>
        <v>7</v>
      </c>
      <c r="C139" s="30">
        <f t="shared" si="70"/>
        <v>4</v>
      </c>
      <c r="D139" s="31">
        <f t="shared" si="70"/>
        <v>0</v>
      </c>
      <c r="E139" s="30" t="str">
        <f t="shared" si="71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70"/>
        <v>8</v>
      </c>
      <c r="C140" s="30">
        <f t="shared" si="70"/>
        <v>4</v>
      </c>
      <c r="D140" s="31">
        <f t="shared" si="70"/>
        <v>0</v>
      </c>
      <c r="E140" s="30" t="str">
        <f t="shared" si="71"/>
        <v xml:space="preserve">  </v>
      </c>
    </row>
    <row r="141" spans="2:9" x14ac:dyDescent="0.2">
      <c r="B141" s="30">
        <f t="shared" si="70"/>
        <v>9</v>
      </c>
      <c r="C141" s="30">
        <f t="shared" si="70"/>
        <v>5</v>
      </c>
      <c r="D141" s="31">
        <f t="shared" si="70"/>
        <v>0</v>
      </c>
      <c r="E141" s="30" t="str">
        <f t="shared" si="71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D152" si="72">AX7</f>
        <v>10</v>
      </c>
      <c r="C144" s="30">
        <f t="shared" si="72"/>
        <v>4</v>
      </c>
      <c r="D144" s="31">
        <f t="shared" si="72"/>
        <v>0</v>
      </c>
      <c r="E144" s="30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72"/>
        <v>11</v>
      </c>
      <c r="C145" s="30">
        <f t="shared" si="72"/>
        <v>4</v>
      </c>
      <c r="D145" s="31">
        <f t="shared" si="72"/>
        <v>0</v>
      </c>
      <c r="E145" s="30" t="str">
        <f t="shared" si="73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72"/>
        <v>12</v>
      </c>
      <c r="C146" s="30">
        <f t="shared" si="72"/>
        <v>4</v>
      </c>
      <c r="D146" s="31">
        <f t="shared" si="72"/>
        <v>0</v>
      </c>
      <c r="E146" s="30" t="str">
        <f t="shared" si="73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72"/>
        <v>13</v>
      </c>
      <c r="C147" s="30">
        <f t="shared" si="72"/>
        <v>5</v>
      </c>
      <c r="D147" s="31">
        <f t="shared" si="72"/>
        <v>0</v>
      </c>
      <c r="E147" s="30" t="str">
        <f t="shared" si="73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72"/>
        <v>14</v>
      </c>
      <c r="C148" s="30">
        <f t="shared" si="72"/>
        <v>3</v>
      </c>
      <c r="D148" s="31">
        <f t="shared" si="72"/>
        <v>0</v>
      </c>
      <c r="E148" s="30" t="str">
        <f t="shared" si="73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72"/>
        <v>15</v>
      </c>
      <c r="C149" s="30">
        <f t="shared" si="72"/>
        <v>4</v>
      </c>
      <c r="D149" s="31">
        <f t="shared" si="72"/>
        <v>0</v>
      </c>
      <c r="E149" s="30" t="str">
        <f t="shared" si="73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72"/>
        <v>16</v>
      </c>
      <c r="C150" s="30">
        <f t="shared" si="72"/>
        <v>4</v>
      </c>
      <c r="D150" s="31">
        <f t="shared" si="72"/>
        <v>0</v>
      </c>
      <c r="E150" s="30" t="str">
        <f t="shared" si="73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72"/>
        <v>17</v>
      </c>
      <c r="C151" s="30">
        <f t="shared" si="72"/>
        <v>3</v>
      </c>
      <c r="D151" s="31">
        <f t="shared" si="72"/>
        <v>0</v>
      </c>
      <c r="E151" s="30" t="str">
        <f t="shared" si="73"/>
        <v xml:space="preserve">  </v>
      </c>
    </row>
    <row r="152" spans="2:9" x14ac:dyDescent="0.2">
      <c r="B152" s="30">
        <f t="shared" si="72"/>
        <v>18</v>
      </c>
      <c r="C152" s="30">
        <f t="shared" si="72"/>
        <v>5</v>
      </c>
      <c r="D152" s="31">
        <f t="shared" si="72"/>
        <v>0</v>
      </c>
      <c r="E152" s="30" t="str">
        <f t="shared" si="73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D163" si="74">BD7</f>
        <v>1</v>
      </c>
      <c r="C155" s="30">
        <f t="shared" si="74"/>
        <v>4</v>
      </c>
      <c r="D155" s="31">
        <f t="shared" si="74"/>
        <v>0</v>
      </c>
      <c r="E155" s="30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74"/>
        <v>2</v>
      </c>
      <c r="C156" s="30">
        <f t="shared" si="74"/>
        <v>4</v>
      </c>
      <c r="D156" s="31">
        <f t="shared" si="74"/>
        <v>0</v>
      </c>
      <c r="E156" s="30" t="str">
        <f t="shared" si="75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74"/>
        <v>3</v>
      </c>
      <c r="C157" s="30">
        <f t="shared" si="74"/>
        <v>3</v>
      </c>
      <c r="D157" s="31">
        <f t="shared" si="74"/>
        <v>0</v>
      </c>
      <c r="E157" s="30" t="str">
        <f t="shared" si="75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74"/>
        <v>4</v>
      </c>
      <c r="C158" s="30">
        <f t="shared" si="74"/>
        <v>4</v>
      </c>
      <c r="D158" s="31">
        <f t="shared" si="74"/>
        <v>0</v>
      </c>
      <c r="E158" s="30" t="str">
        <f t="shared" si="75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74"/>
        <v>5</v>
      </c>
      <c r="C159" s="30">
        <f t="shared" si="74"/>
        <v>5</v>
      </c>
      <c r="D159" s="31">
        <f t="shared" si="74"/>
        <v>0</v>
      </c>
      <c r="E159" s="30" t="str">
        <f t="shared" si="75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74"/>
        <v>6</v>
      </c>
      <c r="C160" s="30">
        <f t="shared" si="74"/>
        <v>3</v>
      </c>
      <c r="D160" s="31">
        <f t="shared" si="74"/>
        <v>0</v>
      </c>
      <c r="E160" s="30" t="str">
        <f t="shared" si="75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74"/>
        <v>7</v>
      </c>
      <c r="C161" s="30">
        <f t="shared" si="74"/>
        <v>4</v>
      </c>
      <c r="D161" s="31">
        <f t="shared" si="74"/>
        <v>0</v>
      </c>
      <c r="E161" s="30" t="str">
        <f t="shared" si="75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74"/>
        <v>8</v>
      </c>
      <c r="C162" s="30">
        <f t="shared" si="74"/>
        <v>4</v>
      </c>
      <c r="D162" s="31">
        <f t="shared" si="74"/>
        <v>0</v>
      </c>
      <c r="E162" s="30" t="str">
        <f t="shared" si="75"/>
        <v xml:space="preserve">  </v>
      </c>
    </row>
    <row r="163" spans="2:9" x14ac:dyDescent="0.2">
      <c r="B163" s="30">
        <f t="shared" si="74"/>
        <v>9</v>
      </c>
      <c r="C163" s="30">
        <f t="shared" si="74"/>
        <v>5</v>
      </c>
      <c r="D163" s="31">
        <f t="shared" si="74"/>
        <v>0</v>
      </c>
      <c r="E163" s="30" t="str">
        <f t="shared" si="75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D174" si="76">BJ7</f>
        <v>10</v>
      </c>
      <c r="C166" s="30">
        <f t="shared" si="76"/>
        <v>4</v>
      </c>
      <c r="D166" s="31">
        <f t="shared" si="76"/>
        <v>0</v>
      </c>
      <c r="E166" s="30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76"/>
        <v>11</v>
      </c>
      <c r="C167" s="30">
        <f t="shared" si="76"/>
        <v>4</v>
      </c>
      <c r="D167" s="31">
        <f t="shared" si="76"/>
        <v>0</v>
      </c>
      <c r="E167" s="30" t="str">
        <f t="shared" si="77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76"/>
        <v>12</v>
      </c>
      <c r="C168" s="30">
        <f t="shared" si="76"/>
        <v>4</v>
      </c>
      <c r="D168" s="31">
        <f t="shared" si="76"/>
        <v>0</v>
      </c>
      <c r="E168" s="30" t="str">
        <f t="shared" si="77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76"/>
        <v>13</v>
      </c>
      <c r="C169" s="30">
        <f t="shared" si="76"/>
        <v>5</v>
      </c>
      <c r="D169" s="31">
        <f t="shared" si="76"/>
        <v>0</v>
      </c>
      <c r="E169" s="30" t="str">
        <f t="shared" si="77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76"/>
        <v>14</v>
      </c>
      <c r="C170" s="30">
        <f t="shared" si="76"/>
        <v>3</v>
      </c>
      <c r="D170" s="31">
        <f t="shared" si="76"/>
        <v>0</v>
      </c>
      <c r="E170" s="30" t="str">
        <f t="shared" si="77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76"/>
        <v>15</v>
      </c>
      <c r="C171" s="30">
        <f t="shared" si="76"/>
        <v>4</v>
      </c>
      <c r="D171" s="31">
        <f t="shared" si="76"/>
        <v>0</v>
      </c>
      <c r="E171" s="30" t="str">
        <f t="shared" si="77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76"/>
        <v>16</v>
      </c>
      <c r="C172" s="30">
        <f t="shared" si="76"/>
        <v>4</v>
      </c>
      <c r="D172" s="31">
        <f t="shared" si="76"/>
        <v>0</v>
      </c>
      <c r="E172" s="30" t="str">
        <f t="shared" si="77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76"/>
        <v>17</v>
      </c>
      <c r="C173" s="30">
        <f t="shared" si="76"/>
        <v>3</v>
      </c>
      <c r="D173" s="31">
        <f t="shared" si="76"/>
        <v>0</v>
      </c>
      <c r="E173" s="30" t="str">
        <f t="shared" si="77"/>
        <v xml:space="preserve">  </v>
      </c>
    </row>
    <row r="174" spans="2:9" x14ac:dyDescent="0.2">
      <c r="B174" s="30">
        <f t="shared" si="76"/>
        <v>18</v>
      </c>
      <c r="C174" s="30">
        <f t="shared" si="76"/>
        <v>5</v>
      </c>
      <c r="D174" s="31">
        <f t="shared" si="76"/>
        <v>0</v>
      </c>
      <c r="E174" s="30" t="str">
        <f t="shared" si="77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D185" si="78">BP7</f>
        <v>1</v>
      </c>
      <c r="C177" s="30">
        <f t="shared" si="78"/>
        <v>4</v>
      </c>
      <c r="D177" s="31">
        <f t="shared" si="78"/>
        <v>0</v>
      </c>
      <c r="E177" s="30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78"/>
        <v>2</v>
      </c>
      <c r="C178" s="30">
        <f t="shared" si="78"/>
        <v>4</v>
      </c>
      <c r="D178" s="31">
        <f t="shared" si="78"/>
        <v>0</v>
      </c>
      <c r="E178" s="30" t="str">
        <f t="shared" si="79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78"/>
        <v>3</v>
      </c>
      <c r="C179" s="30">
        <f t="shared" si="78"/>
        <v>3</v>
      </c>
      <c r="D179" s="31">
        <f t="shared" si="78"/>
        <v>0</v>
      </c>
      <c r="E179" s="30" t="str">
        <f t="shared" si="79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78"/>
        <v>4</v>
      </c>
      <c r="C180" s="30">
        <f t="shared" si="78"/>
        <v>4</v>
      </c>
      <c r="D180" s="31">
        <f t="shared" si="78"/>
        <v>0</v>
      </c>
      <c r="E180" s="30" t="str">
        <f t="shared" si="79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78"/>
        <v>5</v>
      </c>
      <c r="C181" s="30">
        <f t="shared" si="78"/>
        <v>5</v>
      </c>
      <c r="D181" s="31">
        <f t="shared" si="78"/>
        <v>0</v>
      </c>
      <c r="E181" s="30" t="str">
        <f t="shared" si="79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78"/>
        <v>6</v>
      </c>
      <c r="C182" s="30">
        <f t="shared" si="78"/>
        <v>3</v>
      </c>
      <c r="D182" s="31">
        <f t="shared" si="78"/>
        <v>0</v>
      </c>
      <c r="E182" s="30" t="str">
        <f t="shared" si="79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78"/>
        <v>7</v>
      </c>
      <c r="C183" s="30">
        <f t="shared" si="78"/>
        <v>4</v>
      </c>
      <c r="D183" s="31">
        <f t="shared" si="78"/>
        <v>0</v>
      </c>
      <c r="E183" s="30" t="str">
        <f t="shared" si="79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78"/>
        <v>8</v>
      </c>
      <c r="C184" s="30">
        <f t="shared" si="78"/>
        <v>4</v>
      </c>
      <c r="D184" s="31">
        <f t="shared" si="78"/>
        <v>0</v>
      </c>
      <c r="E184" s="30" t="str">
        <f t="shared" si="79"/>
        <v xml:space="preserve">  </v>
      </c>
    </row>
    <row r="185" spans="2:9" x14ac:dyDescent="0.2">
      <c r="B185" s="30">
        <f t="shared" si="78"/>
        <v>9</v>
      </c>
      <c r="C185" s="30">
        <f t="shared" si="78"/>
        <v>5</v>
      </c>
      <c r="D185" s="31">
        <f t="shared" si="78"/>
        <v>0</v>
      </c>
      <c r="E185" s="30" t="str">
        <f t="shared" si="79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D196" si="80">BV7</f>
        <v>1</v>
      </c>
      <c r="C188" s="30">
        <f t="shared" si="80"/>
        <v>4</v>
      </c>
      <c r="D188" s="31">
        <f t="shared" si="80"/>
        <v>0</v>
      </c>
      <c r="E188" s="30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80"/>
        <v>2</v>
      </c>
      <c r="C189" s="30">
        <f t="shared" si="80"/>
        <v>4</v>
      </c>
      <c r="D189" s="31">
        <f t="shared" si="80"/>
        <v>0</v>
      </c>
      <c r="E189" s="30" t="str">
        <f t="shared" si="81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80"/>
        <v>3</v>
      </c>
      <c r="C190" s="30">
        <f t="shared" si="80"/>
        <v>3</v>
      </c>
      <c r="D190" s="31">
        <f t="shared" si="80"/>
        <v>0</v>
      </c>
      <c r="E190" s="30" t="str">
        <f t="shared" si="81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80"/>
        <v>4</v>
      </c>
      <c r="C191" s="30">
        <f t="shared" si="80"/>
        <v>4</v>
      </c>
      <c r="D191" s="31">
        <f t="shared" si="80"/>
        <v>0</v>
      </c>
      <c r="E191" s="30" t="str">
        <f t="shared" si="81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80"/>
        <v>5</v>
      </c>
      <c r="C192" s="30">
        <f t="shared" si="80"/>
        <v>5</v>
      </c>
      <c r="D192" s="31">
        <f t="shared" si="80"/>
        <v>0</v>
      </c>
      <c r="E192" s="30" t="str">
        <f t="shared" si="81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80"/>
        <v>6</v>
      </c>
      <c r="C193" s="30">
        <f t="shared" si="80"/>
        <v>3</v>
      </c>
      <c r="D193" s="31">
        <f t="shared" si="80"/>
        <v>0</v>
      </c>
      <c r="E193" s="30" t="str">
        <f t="shared" si="81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80"/>
        <v>7</v>
      </c>
      <c r="C194" s="30">
        <f t="shared" si="80"/>
        <v>4</v>
      </c>
      <c r="D194" s="31">
        <f t="shared" si="80"/>
        <v>0</v>
      </c>
      <c r="E194" s="30" t="str">
        <f t="shared" si="81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80"/>
        <v>8</v>
      </c>
      <c r="C195" s="30">
        <f t="shared" si="80"/>
        <v>4</v>
      </c>
      <c r="D195" s="31">
        <f t="shared" si="80"/>
        <v>0</v>
      </c>
      <c r="E195" s="30" t="str">
        <f t="shared" si="81"/>
        <v xml:space="preserve">  </v>
      </c>
    </row>
    <row r="196" spans="2:9" x14ac:dyDescent="0.2">
      <c r="B196" s="30">
        <f t="shared" si="80"/>
        <v>9</v>
      </c>
      <c r="C196" s="30">
        <f t="shared" si="80"/>
        <v>5</v>
      </c>
      <c r="D196" s="31">
        <f t="shared" si="80"/>
        <v>0</v>
      </c>
      <c r="E196" s="30" t="str">
        <f t="shared" si="81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D207" si="82">CB7</f>
        <v>10</v>
      </c>
      <c r="C199" s="30">
        <f t="shared" si="82"/>
        <v>4</v>
      </c>
      <c r="D199" s="31">
        <f t="shared" si="82"/>
        <v>0</v>
      </c>
      <c r="E199" s="30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82"/>
        <v>11</v>
      </c>
      <c r="C200" s="30">
        <f t="shared" si="82"/>
        <v>4</v>
      </c>
      <c r="D200" s="31">
        <f t="shared" si="82"/>
        <v>0</v>
      </c>
      <c r="E200" s="30" t="str">
        <f t="shared" si="83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82"/>
        <v>12</v>
      </c>
      <c r="C201" s="30">
        <f t="shared" si="82"/>
        <v>4</v>
      </c>
      <c r="D201" s="31">
        <f t="shared" si="82"/>
        <v>0</v>
      </c>
      <c r="E201" s="30" t="str">
        <f t="shared" si="83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82"/>
        <v>13</v>
      </c>
      <c r="C202" s="30">
        <f t="shared" si="82"/>
        <v>5</v>
      </c>
      <c r="D202" s="31">
        <f t="shared" si="82"/>
        <v>0</v>
      </c>
      <c r="E202" s="30" t="str">
        <f t="shared" si="83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82"/>
        <v>14</v>
      </c>
      <c r="C203" s="30">
        <f t="shared" si="82"/>
        <v>3</v>
      </c>
      <c r="D203" s="31">
        <f t="shared" si="82"/>
        <v>0</v>
      </c>
      <c r="E203" s="30" t="str">
        <f t="shared" si="83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82"/>
        <v>15</v>
      </c>
      <c r="C204" s="30">
        <f t="shared" si="82"/>
        <v>4</v>
      </c>
      <c r="D204" s="31">
        <f t="shared" si="82"/>
        <v>0</v>
      </c>
      <c r="E204" s="30" t="str">
        <f t="shared" si="83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82"/>
        <v>16</v>
      </c>
      <c r="C205" s="30">
        <f t="shared" si="82"/>
        <v>4</v>
      </c>
      <c r="D205" s="31">
        <f t="shared" si="82"/>
        <v>0</v>
      </c>
      <c r="E205" s="30" t="str">
        <f t="shared" si="83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82"/>
        <v>17</v>
      </c>
      <c r="C206" s="30">
        <f t="shared" si="82"/>
        <v>3</v>
      </c>
      <c r="D206" s="31">
        <f t="shared" si="82"/>
        <v>0</v>
      </c>
      <c r="E206" s="30" t="str">
        <f t="shared" si="83"/>
        <v xml:space="preserve">  </v>
      </c>
    </row>
    <row r="207" spans="2:9" x14ac:dyDescent="0.2">
      <c r="B207" s="30">
        <f t="shared" si="82"/>
        <v>18</v>
      </c>
      <c r="C207" s="30">
        <f t="shared" si="82"/>
        <v>5</v>
      </c>
      <c r="D207" s="31">
        <f t="shared" si="82"/>
        <v>0</v>
      </c>
      <c r="E207" s="30" t="str">
        <f t="shared" si="83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D218" si="84">CH7</f>
        <v>1</v>
      </c>
      <c r="C210" s="30">
        <f t="shared" si="84"/>
        <v>4</v>
      </c>
      <c r="D210" s="31">
        <f t="shared" si="84"/>
        <v>0</v>
      </c>
      <c r="E210" s="30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84"/>
        <v>2</v>
      </c>
      <c r="C211" s="30">
        <f t="shared" si="84"/>
        <v>4</v>
      </c>
      <c r="D211" s="31">
        <f t="shared" si="84"/>
        <v>0</v>
      </c>
      <c r="E211" s="30" t="str">
        <f t="shared" si="85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84"/>
        <v>3</v>
      </c>
      <c r="C212" s="30">
        <f t="shared" si="84"/>
        <v>3</v>
      </c>
      <c r="D212" s="31">
        <f t="shared" si="84"/>
        <v>0</v>
      </c>
      <c r="E212" s="30" t="str">
        <f t="shared" si="85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84"/>
        <v>4</v>
      </c>
      <c r="C213" s="30">
        <f t="shared" si="84"/>
        <v>4</v>
      </c>
      <c r="D213" s="31">
        <f t="shared" si="84"/>
        <v>0</v>
      </c>
      <c r="E213" s="30" t="str">
        <f t="shared" si="85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84"/>
        <v>5</v>
      </c>
      <c r="C214" s="30">
        <f t="shared" si="84"/>
        <v>5</v>
      </c>
      <c r="D214" s="31">
        <f t="shared" si="84"/>
        <v>0</v>
      </c>
      <c r="E214" s="30" t="str">
        <f t="shared" si="85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84"/>
        <v>6</v>
      </c>
      <c r="C215" s="30">
        <f t="shared" si="84"/>
        <v>3</v>
      </c>
      <c r="D215" s="31">
        <f t="shared" si="84"/>
        <v>0</v>
      </c>
      <c r="E215" s="30" t="str">
        <f t="shared" si="85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84"/>
        <v>7</v>
      </c>
      <c r="C216" s="30">
        <f t="shared" si="84"/>
        <v>4</v>
      </c>
      <c r="D216" s="31">
        <f t="shared" si="84"/>
        <v>0</v>
      </c>
      <c r="E216" s="30" t="str">
        <f t="shared" si="85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84"/>
        <v>8</v>
      </c>
      <c r="C217" s="30">
        <f t="shared" si="84"/>
        <v>4</v>
      </c>
      <c r="D217" s="31">
        <f t="shared" si="84"/>
        <v>0</v>
      </c>
      <c r="E217" s="30" t="str">
        <f t="shared" si="85"/>
        <v xml:space="preserve">  </v>
      </c>
    </row>
    <row r="218" spans="2:9" x14ac:dyDescent="0.2">
      <c r="B218" s="30">
        <f t="shared" si="84"/>
        <v>9</v>
      </c>
      <c r="C218" s="30">
        <f t="shared" si="84"/>
        <v>5</v>
      </c>
      <c r="D218" s="31">
        <f t="shared" si="84"/>
        <v>0</v>
      </c>
      <c r="E218" s="30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/>
  <dimension ref="A1:H22"/>
  <sheetViews>
    <sheetView workbookViewId="0">
      <selection activeCell="G18" sqref="G18"/>
    </sheetView>
  </sheetViews>
  <sheetFormatPr defaultColWidth="9.140625" defaultRowHeight="12.75" x14ac:dyDescent="0.2"/>
  <cols>
    <col min="2" max="2" width="13.42578125" bestFit="1" customWidth="1"/>
    <col min="3" max="3" width="16.85546875" bestFit="1" customWidth="1"/>
    <col min="4" max="4" width="9.42578125" customWidth="1"/>
    <col min="5" max="6" width="12.85546875" customWidth="1"/>
    <col min="7" max="7" width="12.28515625" customWidth="1"/>
    <col min="8" max="8" width="13.42578125" customWidth="1"/>
    <col min="9" max="13" width="9.140625" customWidth="1"/>
    <col min="14" max="14" width="13.42578125" customWidth="1"/>
    <col min="15" max="19" width="9.140625" customWidth="1"/>
    <col min="20" max="20" width="13.42578125" customWidth="1"/>
    <col min="21" max="25" width="9.140625" customWidth="1"/>
    <col min="26" max="26" width="12.85546875" customWidth="1"/>
    <col min="27" max="31" width="9.140625" customWidth="1"/>
    <col min="32" max="32" width="13.7109375" bestFit="1" customWidth="1"/>
    <col min="33" max="37" width="9.140625" customWidth="1"/>
    <col min="38" max="38" width="14.140625" customWidth="1"/>
    <col min="39" max="43" width="9.140625" customWidth="1"/>
    <col min="44" max="44" width="14.7109375" bestFit="1" customWidth="1"/>
    <col min="45" max="49" width="9.140625" customWidth="1"/>
    <col min="50" max="50" width="14.5703125" customWidth="1"/>
    <col min="51" max="55" width="9.140625" customWidth="1"/>
    <col min="56" max="56" width="14.5703125" customWidth="1"/>
  </cols>
  <sheetData>
    <row r="1" spans="1:8" x14ac:dyDescent="0.2">
      <c r="A1">
        <v>2023</v>
      </c>
      <c r="B1" t="s">
        <v>68</v>
      </c>
      <c r="D1" s="108" t="s">
        <v>130</v>
      </c>
      <c r="E1" s="110" t="s">
        <v>9</v>
      </c>
      <c r="F1" s="110"/>
      <c r="G1" s="110" t="s">
        <v>133</v>
      </c>
      <c r="H1" s="110"/>
    </row>
    <row r="2" spans="1:8" x14ac:dyDescent="0.2">
      <c r="B2">
        <v>1</v>
      </c>
      <c r="C2" s="1">
        <v>45044</v>
      </c>
      <c r="D2">
        <v>1</v>
      </c>
      <c r="E2">
        <v>4</v>
      </c>
      <c r="G2">
        <v>10</v>
      </c>
    </row>
    <row r="3" spans="1:8" x14ac:dyDescent="0.2">
      <c r="B3">
        <v>2</v>
      </c>
      <c r="C3" s="1">
        <f>+C2+7</f>
        <v>45051</v>
      </c>
      <c r="D3">
        <v>2</v>
      </c>
      <c r="E3">
        <v>4</v>
      </c>
      <c r="G3">
        <v>1</v>
      </c>
    </row>
    <row r="4" spans="1:8" x14ac:dyDescent="0.2">
      <c r="B4">
        <v>3</v>
      </c>
      <c r="C4" s="1">
        <f t="shared" ref="C4:C17" si="0">+C3+7</f>
        <v>45058</v>
      </c>
      <c r="D4">
        <v>3</v>
      </c>
      <c r="E4">
        <v>3</v>
      </c>
      <c r="G4">
        <v>10</v>
      </c>
    </row>
    <row r="5" spans="1:8" x14ac:dyDescent="0.2">
      <c r="B5">
        <v>4</v>
      </c>
      <c r="C5" s="1">
        <f t="shared" si="0"/>
        <v>45065</v>
      </c>
      <c r="D5">
        <v>4</v>
      </c>
      <c r="E5">
        <v>4</v>
      </c>
      <c r="G5">
        <v>1</v>
      </c>
    </row>
    <row r="6" spans="1:8" x14ac:dyDescent="0.2">
      <c r="B6">
        <v>5</v>
      </c>
      <c r="C6" s="1">
        <f t="shared" si="0"/>
        <v>45072</v>
      </c>
      <c r="D6">
        <v>5</v>
      </c>
      <c r="E6">
        <v>5</v>
      </c>
      <c r="G6">
        <v>10</v>
      </c>
    </row>
    <row r="7" spans="1:8" x14ac:dyDescent="0.2">
      <c r="A7" s="30">
        <v>3000</v>
      </c>
      <c r="B7">
        <v>6</v>
      </c>
      <c r="C7" s="1">
        <f t="shared" si="0"/>
        <v>45079</v>
      </c>
      <c r="D7">
        <v>6</v>
      </c>
      <c r="E7">
        <v>3</v>
      </c>
      <c r="G7">
        <v>1</v>
      </c>
    </row>
    <row r="8" spans="1:8" x14ac:dyDescent="0.2">
      <c r="A8" s="30">
        <v>2500</v>
      </c>
      <c r="B8">
        <v>7</v>
      </c>
      <c r="C8" s="1">
        <f t="shared" si="0"/>
        <v>45086</v>
      </c>
      <c r="D8">
        <v>7</v>
      </c>
      <c r="E8">
        <v>4</v>
      </c>
      <c r="G8">
        <v>10</v>
      </c>
    </row>
    <row r="9" spans="1:8" x14ac:dyDescent="0.2">
      <c r="A9" s="30">
        <v>2000</v>
      </c>
      <c r="B9">
        <v>8</v>
      </c>
      <c r="C9" s="1">
        <f>+C8+21</f>
        <v>45107</v>
      </c>
      <c r="D9">
        <v>8</v>
      </c>
      <c r="E9">
        <v>4</v>
      </c>
      <c r="G9">
        <v>1</v>
      </c>
    </row>
    <row r="10" spans="1:8" x14ac:dyDescent="0.2">
      <c r="A10" s="30">
        <v>1500</v>
      </c>
      <c r="B10">
        <v>9</v>
      </c>
      <c r="C10" s="1">
        <f>+C9+7</f>
        <v>45114</v>
      </c>
      <c r="D10">
        <v>9</v>
      </c>
      <c r="E10">
        <v>5</v>
      </c>
      <c r="F10">
        <f>SUM(E2:E10)</f>
        <v>36</v>
      </c>
      <c r="G10">
        <v>10</v>
      </c>
    </row>
    <row r="11" spans="1:8" x14ac:dyDescent="0.2">
      <c r="A11" s="30">
        <v>1000</v>
      </c>
      <c r="B11">
        <v>10</v>
      </c>
      <c r="C11" s="1">
        <f t="shared" si="0"/>
        <v>45121</v>
      </c>
      <c r="D11">
        <v>10</v>
      </c>
      <c r="E11">
        <v>4</v>
      </c>
      <c r="G11">
        <v>1</v>
      </c>
    </row>
    <row r="12" spans="1:8" x14ac:dyDescent="0.2">
      <c r="A12" s="30">
        <v>900</v>
      </c>
      <c r="B12">
        <v>11</v>
      </c>
      <c r="C12" s="1">
        <f t="shared" si="0"/>
        <v>45128</v>
      </c>
      <c r="D12">
        <v>11</v>
      </c>
      <c r="E12">
        <v>4</v>
      </c>
      <c r="G12">
        <v>10</v>
      </c>
    </row>
    <row r="13" spans="1:8" x14ac:dyDescent="0.2">
      <c r="A13" s="30">
        <v>800</v>
      </c>
      <c r="B13">
        <v>12</v>
      </c>
      <c r="C13" s="1">
        <f t="shared" si="0"/>
        <v>45135</v>
      </c>
      <c r="D13">
        <v>12</v>
      </c>
      <c r="E13">
        <v>4</v>
      </c>
      <c r="G13">
        <v>1</v>
      </c>
    </row>
    <row r="14" spans="1:8" x14ac:dyDescent="0.2">
      <c r="A14" s="30">
        <v>700</v>
      </c>
      <c r="B14">
        <v>13</v>
      </c>
      <c r="C14" s="1">
        <f>+C13+14</f>
        <v>45149</v>
      </c>
      <c r="D14">
        <v>13</v>
      </c>
      <c r="E14">
        <v>5</v>
      </c>
      <c r="G14">
        <v>1</v>
      </c>
    </row>
    <row r="15" spans="1:8" x14ac:dyDescent="0.2">
      <c r="A15" s="30">
        <v>600</v>
      </c>
      <c r="B15">
        <v>14</v>
      </c>
      <c r="C15" s="1">
        <f t="shared" si="0"/>
        <v>45156</v>
      </c>
      <c r="D15">
        <v>14</v>
      </c>
      <c r="E15">
        <v>3</v>
      </c>
      <c r="G15">
        <v>10</v>
      </c>
    </row>
    <row r="16" spans="1:8" x14ac:dyDescent="0.2">
      <c r="A16" s="30">
        <v>500</v>
      </c>
      <c r="B16">
        <v>15</v>
      </c>
      <c r="C16" s="1">
        <f t="shared" si="0"/>
        <v>45163</v>
      </c>
      <c r="D16">
        <v>15</v>
      </c>
      <c r="E16">
        <v>4</v>
      </c>
      <c r="G16">
        <v>1</v>
      </c>
    </row>
    <row r="17" spans="1:7" x14ac:dyDescent="0.2">
      <c r="A17" s="30">
        <v>450</v>
      </c>
      <c r="B17">
        <v>16</v>
      </c>
      <c r="C17" s="1">
        <f t="shared" si="0"/>
        <v>45170</v>
      </c>
      <c r="D17">
        <v>16</v>
      </c>
      <c r="E17">
        <v>4</v>
      </c>
      <c r="G17">
        <v>10</v>
      </c>
    </row>
    <row r="18" spans="1:7" x14ac:dyDescent="0.2">
      <c r="A18" s="30">
        <v>400</v>
      </c>
      <c r="C18" s="1"/>
      <c r="D18">
        <v>17</v>
      </c>
      <c r="E18">
        <v>3</v>
      </c>
    </row>
    <row r="19" spans="1:7" x14ac:dyDescent="0.2">
      <c r="A19" s="30">
        <v>350</v>
      </c>
      <c r="D19">
        <v>18</v>
      </c>
      <c r="E19">
        <v>5</v>
      </c>
      <c r="F19">
        <f>SUM(E11:E19)</f>
        <v>36</v>
      </c>
    </row>
    <row r="20" spans="1:7" x14ac:dyDescent="0.2">
      <c r="A20" s="30">
        <v>300</v>
      </c>
    </row>
    <row r="21" spans="1:7" x14ac:dyDescent="0.2">
      <c r="A21" s="30">
        <v>250</v>
      </c>
    </row>
    <row r="22" spans="1:7" x14ac:dyDescent="0.2">
      <c r="A22" s="30">
        <v>200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/>
  <dimension ref="A1:CN218"/>
  <sheetViews>
    <sheetView workbookViewId="0">
      <selection activeCell="K28" sqref="K28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45044</v>
      </c>
      <c r="F4" s="2"/>
      <c r="G4" s="6"/>
      <c r="I4" s="7" t="s">
        <v>107</v>
      </c>
      <c r="J4" s="8">
        <f>VLOOKUP(I5,Week,2)</f>
        <v>45051</v>
      </c>
      <c r="L4" s="2"/>
      <c r="M4" s="6"/>
      <c r="O4" s="7" t="s">
        <v>107</v>
      </c>
      <c r="P4" s="8">
        <f>VLOOKUP(O5,Week,2)</f>
        <v>45058</v>
      </c>
      <c r="S4" s="6"/>
      <c r="U4" s="7" t="s">
        <v>107</v>
      </c>
      <c r="V4" s="8">
        <f>VLOOKUP(U5,Week,2)</f>
        <v>45065</v>
      </c>
      <c r="X4" s="2"/>
      <c r="Y4" s="6"/>
      <c r="AA4" s="7" t="s">
        <v>107</v>
      </c>
      <c r="AB4" s="8">
        <f>VLOOKUP(AA5,Week,2)</f>
        <v>45072</v>
      </c>
      <c r="AD4" s="2"/>
      <c r="AE4" s="6"/>
      <c r="AG4" s="7" t="s">
        <v>107</v>
      </c>
      <c r="AH4" s="8">
        <f>VLOOKUP(AG5,Week,2)</f>
        <v>45079</v>
      </c>
      <c r="AJ4" s="2"/>
      <c r="AK4" s="6"/>
      <c r="AM4" s="7" t="s">
        <v>107</v>
      </c>
      <c r="AN4" s="8">
        <f>VLOOKUP(AM5,Week,2)</f>
        <v>45086</v>
      </c>
      <c r="AP4" s="2"/>
      <c r="AQ4" s="6"/>
      <c r="AS4" s="7" t="s">
        <v>107</v>
      </c>
      <c r="AT4" s="8">
        <f>VLOOKUP(AS5,Week,2)</f>
        <v>45107</v>
      </c>
      <c r="AV4" s="2"/>
      <c r="AW4" s="6"/>
      <c r="AY4" s="7" t="s">
        <v>107</v>
      </c>
      <c r="AZ4" s="8">
        <f>VLOOKUP(AY5,Week,2)</f>
        <v>45114</v>
      </c>
      <c r="BB4" s="2"/>
      <c r="BC4" s="6"/>
      <c r="BE4" s="7" t="s">
        <v>107</v>
      </c>
      <c r="BF4" s="8">
        <f>VLOOKUP(BE5,Week,2)</f>
        <v>45121</v>
      </c>
      <c r="BH4" s="2"/>
      <c r="BI4" s="6"/>
      <c r="BK4" s="7" t="s">
        <v>107</v>
      </c>
      <c r="BL4" s="8">
        <f>VLOOKUP(BK5,Week,2)</f>
        <v>45128</v>
      </c>
      <c r="BN4" s="2"/>
      <c r="BO4" s="6"/>
      <c r="BQ4" s="7" t="s">
        <v>107</v>
      </c>
      <c r="BR4" s="8">
        <f>VLOOKUP(BQ5,Week,2)</f>
        <v>45135</v>
      </c>
      <c r="BT4" s="2"/>
      <c r="BU4" s="6"/>
      <c r="BW4" s="7" t="s">
        <v>107</v>
      </c>
      <c r="BX4" s="8">
        <f>VLOOKUP(BW5,Week,2)</f>
        <v>45149</v>
      </c>
      <c r="BZ4" s="2"/>
      <c r="CA4" s="6"/>
      <c r="CC4" s="7" t="s">
        <v>107</v>
      </c>
      <c r="CD4" s="8">
        <f>VLOOKUP(CC5,Week,2)</f>
        <v>45156</v>
      </c>
      <c r="CF4" s="2"/>
      <c r="CG4" s="6"/>
      <c r="CI4" s="7" t="s">
        <v>107</v>
      </c>
      <c r="CJ4" s="8">
        <f>VLOOKUP(CI5,Week,2)</f>
        <v>45163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36"/>
    </row>
    <row r="8" spans="1:92" x14ac:dyDescent="0.2">
      <c r="A8" s="9"/>
      <c r="B8" s="16">
        <f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0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1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2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3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4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5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6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7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8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39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0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1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2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3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36"/>
    </row>
    <row r="9" spans="1:92" x14ac:dyDescent="0.2">
      <c r="A9" s="9"/>
      <c r="B9" s="16">
        <f t="shared" ref="B9:B15" si="44">+B8+1</f>
        <v>12</v>
      </c>
      <c r="C9" s="15">
        <f t="shared" si="0"/>
        <v>4</v>
      </c>
      <c r="D9" s="15"/>
      <c r="E9" s="15">
        <f t="shared" si="1"/>
        <v>0</v>
      </c>
      <c r="G9" s="9"/>
      <c r="H9" s="16">
        <f t="shared" si="30"/>
        <v>3</v>
      </c>
      <c r="I9" s="15">
        <f t="shared" si="2"/>
        <v>3</v>
      </c>
      <c r="J9" s="15"/>
      <c r="K9" s="15">
        <f t="shared" si="3"/>
        <v>0</v>
      </c>
      <c r="M9" s="9"/>
      <c r="N9" s="16">
        <f t="shared" si="31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2"/>
        <v>3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3"/>
        <v>12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4"/>
        <v>3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5"/>
        <v>12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6"/>
        <v>3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7"/>
        <v>12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8"/>
        <v>3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39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0"/>
        <v>3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1"/>
        <v>3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2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3"/>
        <v>3</v>
      </c>
      <c r="CI9" s="15">
        <f t="shared" si="28"/>
        <v>3</v>
      </c>
      <c r="CJ9" s="15"/>
      <c r="CK9" s="15">
        <f t="shared" si="29"/>
        <v>0</v>
      </c>
      <c r="CM9" s="9"/>
      <c r="CN9" s="36"/>
    </row>
    <row r="10" spans="1:92" x14ac:dyDescent="0.2">
      <c r="A10" s="9"/>
      <c r="B10" s="16">
        <f t="shared" si="44"/>
        <v>13</v>
      </c>
      <c r="C10" s="15">
        <f t="shared" si="0"/>
        <v>5</v>
      </c>
      <c r="D10" s="15"/>
      <c r="E10" s="15">
        <f t="shared" si="1"/>
        <v>0</v>
      </c>
      <c r="G10" s="9"/>
      <c r="H10" s="16">
        <f t="shared" si="30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1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2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3"/>
        <v>13</v>
      </c>
      <c r="AA10" s="15">
        <f t="shared" si="8"/>
        <v>5</v>
      </c>
      <c r="AB10" s="15"/>
      <c r="AC10" s="15">
        <f t="shared" si="9"/>
        <v>0</v>
      </c>
      <c r="AE10" s="9"/>
      <c r="AF10" s="16">
        <f t="shared" si="34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5"/>
        <v>13</v>
      </c>
      <c r="AM10" s="15">
        <f t="shared" si="12"/>
        <v>5</v>
      </c>
      <c r="AN10" s="15"/>
      <c r="AO10" s="15">
        <f t="shared" si="13"/>
        <v>0</v>
      </c>
      <c r="AQ10" s="9"/>
      <c r="AR10" s="16">
        <f t="shared" si="36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7"/>
        <v>13</v>
      </c>
      <c r="AY10" s="15">
        <f t="shared" si="16"/>
        <v>5</v>
      </c>
      <c r="AZ10" s="15"/>
      <c r="BA10" s="15">
        <f t="shared" si="17"/>
        <v>0</v>
      </c>
      <c r="BC10" s="9"/>
      <c r="BD10" s="16">
        <f t="shared" si="38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39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0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1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2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3"/>
        <v>4</v>
      </c>
      <c r="CI10" s="15">
        <f t="shared" si="28"/>
        <v>4</v>
      </c>
      <c r="CJ10" s="15"/>
      <c r="CK10" s="15">
        <f t="shared" si="29"/>
        <v>0</v>
      </c>
      <c r="CM10" s="9"/>
      <c r="CN10" s="36"/>
    </row>
    <row r="11" spans="1:92" x14ac:dyDescent="0.2">
      <c r="A11" s="9"/>
      <c r="B11" s="16">
        <f t="shared" si="44"/>
        <v>14</v>
      </c>
      <c r="C11" s="15">
        <f t="shared" si="0"/>
        <v>3</v>
      </c>
      <c r="D11" s="15"/>
      <c r="E11" s="15">
        <f t="shared" si="1"/>
        <v>0</v>
      </c>
      <c r="G11" s="9"/>
      <c r="H11" s="16">
        <f t="shared" si="30"/>
        <v>5</v>
      </c>
      <c r="I11" s="15">
        <f t="shared" si="2"/>
        <v>5</v>
      </c>
      <c r="J11" s="15"/>
      <c r="K11" s="15">
        <f t="shared" si="3"/>
        <v>0</v>
      </c>
      <c r="M11" s="9"/>
      <c r="N11" s="16">
        <f t="shared" si="31"/>
        <v>14</v>
      </c>
      <c r="O11" s="15">
        <f t="shared" si="4"/>
        <v>3</v>
      </c>
      <c r="P11" s="15"/>
      <c r="Q11" s="15">
        <f t="shared" si="5"/>
        <v>0</v>
      </c>
      <c r="R11" s="2"/>
      <c r="S11" s="9"/>
      <c r="T11" s="16">
        <f t="shared" si="32"/>
        <v>5</v>
      </c>
      <c r="U11" s="15">
        <f t="shared" si="6"/>
        <v>5</v>
      </c>
      <c r="V11" s="15"/>
      <c r="W11" s="15">
        <f t="shared" si="7"/>
        <v>0</v>
      </c>
      <c r="Y11" s="9"/>
      <c r="Z11" s="16">
        <f t="shared" si="33"/>
        <v>14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4"/>
        <v>5</v>
      </c>
      <c r="AG11" s="15">
        <f t="shared" si="10"/>
        <v>5</v>
      </c>
      <c r="AH11" s="15"/>
      <c r="AI11" s="15">
        <f t="shared" si="11"/>
        <v>0</v>
      </c>
      <c r="AK11" s="9"/>
      <c r="AL11" s="16">
        <f t="shared" si="35"/>
        <v>14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6"/>
        <v>5</v>
      </c>
      <c r="AS11" s="15">
        <f t="shared" si="14"/>
        <v>5</v>
      </c>
      <c r="AT11" s="15"/>
      <c r="AU11" s="15">
        <f t="shared" si="15"/>
        <v>0</v>
      </c>
      <c r="AW11" s="9"/>
      <c r="AX11" s="16">
        <f t="shared" si="37"/>
        <v>14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8"/>
        <v>5</v>
      </c>
      <c r="BE11" s="15">
        <f t="shared" si="18"/>
        <v>5</v>
      </c>
      <c r="BF11" s="15"/>
      <c r="BG11" s="15">
        <f t="shared" si="19"/>
        <v>0</v>
      </c>
      <c r="BI11" s="9"/>
      <c r="BJ11" s="16">
        <f t="shared" si="39"/>
        <v>14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0"/>
        <v>5</v>
      </c>
      <c r="BQ11" s="15">
        <f t="shared" si="22"/>
        <v>5</v>
      </c>
      <c r="BR11" s="15"/>
      <c r="BS11" s="15">
        <f t="shared" si="23"/>
        <v>0</v>
      </c>
      <c r="BU11" s="9"/>
      <c r="BV11" s="16">
        <f t="shared" si="41"/>
        <v>5</v>
      </c>
      <c r="BW11" s="15">
        <f t="shared" si="24"/>
        <v>5</v>
      </c>
      <c r="BX11" s="15"/>
      <c r="BY11" s="15">
        <f t="shared" si="25"/>
        <v>0</v>
      </c>
      <c r="CA11" s="9"/>
      <c r="CB11" s="16">
        <f t="shared" si="42"/>
        <v>14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3"/>
        <v>5</v>
      </c>
      <c r="CI11" s="15">
        <f t="shared" si="28"/>
        <v>5</v>
      </c>
      <c r="CJ11" s="15"/>
      <c r="CK11" s="15">
        <f t="shared" si="29"/>
        <v>0</v>
      </c>
      <c r="CM11" s="9"/>
      <c r="CN11" s="36"/>
    </row>
    <row r="12" spans="1:92" x14ac:dyDescent="0.2">
      <c r="A12" s="9"/>
      <c r="B12" s="16">
        <f t="shared" si="44"/>
        <v>15</v>
      </c>
      <c r="C12" s="15">
        <f t="shared" si="0"/>
        <v>4</v>
      </c>
      <c r="D12" s="15"/>
      <c r="E12" s="15">
        <f t="shared" si="1"/>
        <v>0</v>
      </c>
      <c r="G12" s="9"/>
      <c r="H12" s="16">
        <f t="shared" si="30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1"/>
        <v>15</v>
      </c>
      <c r="O12" s="15">
        <f t="shared" si="4"/>
        <v>4</v>
      </c>
      <c r="P12" s="15"/>
      <c r="Q12" s="15">
        <f t="shared" si="5"/>
        <v>0</v>
      </c>
      <c r="R12" s="2"/>
      <c r="S12" s="9"/>
      <c r="T12" s="16">
        <f t="shared" si="32"/>
        <v>6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3"/>
        <v>15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4"/>
        <v>6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5"/>
        <v>15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6"/>
        <v>6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7"/>
        <v>15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8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39"/>
        <v>15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0"/>
        <v>6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1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2"/>
        <v>15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3"/>
        <v>6</v>
      </c>
      <c r="CI12" s="15">
        <f t="shared" si="28"/>
        <v>3</v>
      </c>
      <c r="CJ12" s="15"/>
      <c r="CK12" s="15">
        <f t="shared" si="29"/>
        <v>0</v>
      </c>
      <c r="CM12" s="9"/>
      <c r="CN12" s="36"/>
    </row>
    <row r="13" spans="1:92" x14ac:dyDescent="0.2">
      <c r="A13" s="9"/>
      <c r="B13" s="16">
        <f t="shared" si="44"/>
        <v>16</v>
      </c>
      <c r="C13" s="15">
        <f t="shared" si="0"/>
        <v>4</v>
      </c>
      <c r="D13" s="15"/>
      <c r="E13" s="15">
        <f t="shared" si="1"/>
        <v>0</v>
      </c>
      <c r="G13" s="9"/>
      <c r="H13" s="16">
        <f t="shared" si="30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1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2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3"/>
        <v>16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4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5"/>
        <v>16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6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7"/>
        <v>16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8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39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0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1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2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3"/>
        <v>7</v>
      </c>
      <c r="CI13" s="15">
        <f t="shared" si="28"/>
        <v>4</v>
      </c>
      <c r="CJ13" s="15"/>
      <c r="CK13" s="15">
        <f t="shared" si="29"/>
        <v>0</v>
      </c>
      <c r="CM13" s="9"/>
      <c r="CN13" s="36"/>
    </row>
    <row r="14" spans="1:92" x14ac:dyDescent="0.2">
      <c r="A14" s="9"/>
      <c r="B14" s="16">
        <f t="shared" si="44"/>
        <v>17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0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1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2"/>
        <v>8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3"/>
        <v>17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4"/>
        <v>8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5"/>
        <v>17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6"/>
        <v>8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7"/>
        <v>17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8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39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0"/>
        <v>8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1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2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3"/>
        <v>8</v>
      </c>
      <c r="CI14" s="15">
        <f t="shared" si="28"/>
        <v>4</v>
      </c>
      <c r="CJ14" s="15"/>
      <c r="CK14" s="15">
        <f t="shared" si="29"/>
        <v>0</v>
      </c>
      <c r="CM14" s="9"/>
      <c r="CN14" s="36"/>
    </row>
    <row r="15" spans="1:92" x14ac:dyDescent="0.2">
      <c r="A15" s="9"/>
      <c r="B15" s="16">
        <f t="shared" si="44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0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1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2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3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4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5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6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7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8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39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0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1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2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3"/>
        <v>9</v>
      </c>
      <c r="CI15" s="15">
        <f t="shared" si="28"/>
        <v>5</v>
      </c>
      <c r="CJ15" s="15"/>
      <c r="CK15" s="15">
        <f t="shared" si="29"/>
        <v>0</v>
      </c>
      <c r="CM15" s="9"/>
      <c r="CN15" s="36"/>
    </row>
    <row r="16" spans="1:92" x14ac:dyDescent="0.2">
      <c r="A16" s="9"/>
      <c r="B16" s="10" t="s">
        <v>37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36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36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5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36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K28" s="207" t="s">
        <v>198</v>
      </c>
      <c r="L28" s="208" t="s">
        <v>199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>
        <f>IF(D16&gt;0,1,0)</f>
        <v>0</v>
      </c>
      <c r="F29" s="2">
        <f t="shared" ref="F29:F43" si="46">E29</f>
        <v>0</v>
      </c>
      <c r="G29" s="20"/>
      <c r="I29" s="30">
        <v>1</v>
      </c>
      <c r="J29" s="2">
        <f>IFERROR(AVERAGE(D7),0)</f>
        <v>0</v>
      </c>
      <c r="K29">
        <f>IFERROR(MIN(J7,V7,AH7,AT7,BF7),0)</f>
        <v>0</v>
      </c>
      <c r="L29" s="2">
        <f>IFERROR(MAX(J7,V7,AH7,AT7,BF7),0)</f>
        <v>0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>
        <f>IF(J16&gt;0,1,0)</f>
        <v>0</v>
      </c>
      <c r="F30" s="2">
        <f t="shared" si="46"/>
        <v>0</v>
      </c>
      <c r="G30" s="20"/>
      <c r="I30" s="30">
        <v>2</v>
      </c>
      <c r="J30" s="2">
        <f t="shared" ref="J30:J37" si="47">IFERROR(AVERAGE(D8),0)</f>
        <v>0</v>
      </c>
      <c r="K30">
        <f t="shared" ref="K30:K37" si="48">IFERROR(MIN(J8,V8,AH8,AT8,BF8),0)</f>
        <v>0</v>
      </c>
      <c r="L30" s="2">
        <f t="shared" ref="L30:L37" si="49">IFERROR(MAX(J8,V8,AH8,AT8,BF8),0)</f>
        <v>0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>
        <f>IF(P16&gt;0,1,0)</f>
        <v>0</v>
      </c>
      <c r="F31" s="2">
        <f t="shared" si="46"/>
        <v>0</v>
      </c>
      <c r="G31" s="20"/>
      <c r="I31" s="30">
        <v>3</v>
      </c>
      <c r="J31" s="2">
        <f t="shared" si="47"/>
        <v>0</v>
      </c>
      <c r="K31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>
        <f>IF(V16&gt;0,1,0)</f>
        <v>0</v>
      </c>
      <c r="F32" s="2">
        <f t="shared" si="46"/>
        <v>0</v>
      </c>
      <c r="G32" s="20"/>
      <c r="I32" s="30">
        <v>4</v>
      </c>
      <c r="J32" s="2">
        <f t="shared" si="47"/>
        <v>0</v>
      </c>
      <c r="K32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>
        <f>IF(AB16&gt;0,1,0)</f>
        <v>0</v>
      </c>
      <c r="F33" s="2">
        <f t="shared" si="46"/>
        <v>0</v>
      </c>
      <c r="G33" s="20"/>
      <c r="I33" s="30">
        <v>5</v>
      </c>
      <c r="J33" s="2">
        <f t="shared" si="47"/>
        <v>0</v>
      </c>
      <c r="K33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>
        <f>IF(AH16&gt;0,1,0)</f>
        <v>0</v>
      </c>
      <c r="F34" s="2">
        <f t="shared" si="46"/>
        <v>0</v>
      </c>
      <c r="G34" s="20"/>
      <c r="I34" s="30">
        <v>6</v>
      </c>
      <c r="J34" s="2">
        <f t="shared" si="47"/>
        <v>0</v>
      </c>
      <c r="K34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>
        <f>IF(AN16&gt;0,1,0)</f>
        <v>0</v>
      </c>
      <c r="F35" s="2">
        <f t="shared" si="46"/>
        <v>0</v>
      </c>
      <c r="G35" s="20"/>
      <c r="I35" s="30">
        <v>7</v>
      </c>
      <c r="J35" s="2">
        <f t="shared" si="47"/>
        <v>0</v>
      </c>
      <c r="K35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>
        <f>IF(AT16&gt;0,1,0)</f>
        <v>0</v>
      </c>
      <c r="F36" s="2">
        <f t="shared" si="46"/>
        <v>0</v>
      </c>
      <c r="G36" s="20"/>
      <c r="I36" s="30">
        <v>8</v>
      </c>
      <c r="J36" s="2">
        <f t="shared" si="47"/>
        <v>0</v>
      </c>
      <c r="K36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>
        <f>IF(AZ16&gt;0,1,0)</f>
        <v>0</v>
      </c>
      <c r="F37" s="2">
        <f t="shared" si="46"/>
        <v>0</v>
      </c>
      <c r="G37" s="20"/>
      <c r="I37" s="30">
        <v>9</v>
      </c>
      <c r="J37" s="2">
        <f t="shared" si="47"/>
        <v>0</v>
      </c>
      <c r="K37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>
        <f>IF(BF16&gt;0,1,0)</f>
        <v>0</v>
      </c>
      <c r="F38" s="2">
        <f t="shared" si="46"/>
        <v>0</v>
      </c>
      <c r="G38" s="20"/>
      <c r="I38" s="33" t="s">
        <v>115</v>
      </c>
      <c r="J38" s="34">
        <f>SUM(J29:J37)</f>
        <v>0</v>
      </c>
      <c r="K38" s="34">
        <f t="shared" ref="K38:L38" si="50">SUM(K29:K37)</f>
        <v>0</v>
      </c>
      <c r="L38" s="34">
        <f t="shared" si="50"/>
        <v>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>
        <f>IF(BL16&gt;0,1,0)</f>
        <v>0</v>
      </c>
      <c r="F39" s="2">
        <f t="shared" si="46"/>
        <v>0</v>
      </c>
      <c r="G39" s="20"/>
      <c r="I39" s="30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>
        <f>IF(BR16&gt;0,1,0)</f>
        <v>0</v>
      </c>
      <c r="F40" s="2">
        <f t="shared" si="46"/>
        <v>0</v>
      </c>
      <c r="G40" s="20"/>
      <c r="I40" s="30">
        <v>10</v>
      </c>
      <c r="J40" s="2">
        <f>IFERROR(AVERAGE(J7),0)</f>
        <v>0</v>
      </c>
      <c r="K40">
        <f>IFERROR(MIN(D7,P7,AB7,AN7,AZ7),0)</f>
        <v>0</v>
      </c>
      <c r="L40" s="2">
        <f>IFERROR(MAX(D7,P7,AB7,AN7,AZ7),0)</f>
        <v>0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>
        <f>IF(BX16&gt;0,1,0)</f>
        <v>0</v>
      </c>
      <c r="F41" s="2">
        <f t="shared" si="46"/>
        <v>0</v>
      </c>
      <c r="G41" s="20"/>
      <c r="I41" s="30">
        <v>11</v>
      </c>
      <c r="J41" s="2">
        <f t="shared" ref="J41:J48" si="51">IFERROR(AVERAGE(J8),0)</f>
        <v>0</v>
      </c>
      <c r="K41">
        <f t="shared" ref="K41:K48" si="52">IFERROR(MIN(D8,P8,AB8,AN8,AZ8),0)</f>
        <v>0</v>
      </c>
      <c r="L41" s="2">
        <f t="shared" ref="L41:L48" si="53">IFERROR(MAX(D8,P8,AB8,AN8,AZ8),0)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>
        <f>IF(CD16&gt;0,1,0)</f>
        <v>0</v>
      </c>
      <c r="F42" s="2">
        <f t="shared" si="46"/>
        <v>0</v>
      </c>
      <c r="G42" s="20"/>
      <c r="I42" s="30">
        <v>12</v>
      </c>
      <c r="J42" s="2">
        <f t="shared" si="51"/>
        <v>0</v>
      </c>
      <c r="K42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5">
        <f>CL20</f>
        <v>0</v>
      </c>
      <c r="D43" s="25">
        <f t="shared" si="45"/>
        <v>0</v>
      </c>
      <c r="E43" s="26">
        <f>IF(CJ16&gt;0,1,0)</f>
        <v>0</v>
      </c>
      <c r="F43" s="25">
        <f t="shared" si="46"/>
        <v>0</v>
      </c>
      <c r="G43" s="20"/>
      <c r="I43" s="30">
        <v>13</v>
      </c>
      <c r="J43" s="2">
        <f t="shared" si="51"/>
        <v>0</v>
      </c>
      <c r="K43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0</v>
      </c>
      <c r="D44" s="2">
        <f>SUM(D29:D43)</f>
        <v>0</v>
      </c>
      <c r="E44">
        <f>SUM(E29:E43)</f>
        <v>0</v>
      </c>
      <c r="F44" s="2">
        <f>SUM(F29:F43)</f>
        <v>0</v>
      </c>
      <c r="G44" s="20"/>
      <c r="I44" s="30">
        <v>14</v>
      </c>
      <c r="J44" s="2">
        <f t="shared" si="51"/>
        <v>0</v>
      </c>
      <c r="K44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0">
        <v>15</v>
      </c>
      <c r="J45" s="2">
        <f t="shared" si="51"/>
        <v>0</v>
      </c>
      <c r="K45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7" t="s">
        <v>112</v>
      </c>
      <c r="G46" s="20"/>
      <c r="I46" s="30">
        <v>16</v>
      </c>
      <c r="J46" s="2">
        <f t="shared" si="51"/>
        <v>0</v>
      </c>
      <c r="K46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116</v>
      </c>
      <c r="C47">
        <f t="shared" ref="C47:C48" si="54">I57+I68+I79+I90+I101+I112+I123+I134+I145+I156+I167+I178+I189+I200+I211</f>
        <v>0</v>
      </c>
      <c r="G47" s="20"/>
      <c r="I47" s="30">
        <v>17</v>
      </c>
      <c r="J47" s="2">
        <f t="shared" si="51"/>
        <v>0</v>
      </c>
      <c r="K47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>
        <f t="shared" si="54"/>
        <v>0</v>
      </c>
      <c r="G48" s="20"/>
      <c r="I48" s="30">
        <v>18</v>
      </c>
      <c r="J48" s="2">
        <f t="shared" si="51"/>
        <v>0</v>
      </c>
      <c r="K48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>
        <f t="shared" ref="C49:C52" si="55">I59+I70+I81+I92+I103+I114+I125+I136+I147+I158+I169+I180+I191+I202+I213</f>
        <v>0</v>
      </c>
      <c r="G49" s="20"/>
      <c r="I49" s="33" t="s">
        <v>117</v>
      </c>
      <c r="J49" s="34">
        <f>SUM(J40:J48)</f>
        <v>0</v>
      </c>
      <c r="K49" s="34">
        <f t="shared" ref="K49:L49" si="56">SUM(K40:K48)</f>
        <v>0</v>
      </c>
      <c r="L49" s="34">
        <f t="shared" si="56"/>
        <v>0</v>
      </c>
      <c r="M49" s="20"/>
      <c r="R49" s="2"/>
    </row>
    <row r="50" spans="1:18" x14ac:dyDescent="0.2">
      <c r="A50" s="20"/>
      <c r="B50" t="s">
        <v>118</v>
      </c>
      <c r="C50">
        <f t="shared" si="55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119</v>
      </c>
      <c r="C51">
        <f t="shared" si="55"/>
        <v>0</v>
      </c>
      <c r="G51" s="20"/>
      <c r="R51" s="2"/>
    </row>
    <row r="52" spans="1:18" x14ac:dyDescent="0.2">
      <c r="A52" s="20"/>
      <c r="B52" t="s">
        <v>12</v>
      </c>
      <c r="C52">
        <f t="shared" si="55"/>
        <v>0</v>
      </c>
      <c r="G52" s="20"/>
      <c r="R52" s="2"/>
    </row>
    <row r="53" spans="1:18" x14ac:dyDescent="0.2">
      <c r="A53" s="20"/>
      <c r="B53" t="s">
        <v>37</v>
      </c>
      <c r="C53" s="28">
        <f>SUM(C47:C52)</f>
        <v>0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29">
        <f>D4</f>
        <v>45044</v>
      </c>
      <c r="C55" s="30" t="s">
        <v>9</v>
      </c>
      <c r="D55" s="30" t="s">
        <v>106</v>
      </c>
      <c r="E55" s="30"/>
    </row>
    <row r="56" spans="1:18" x14ac:dyDescent="0.2">
      <c r="B56" s="10">
        <f t="shared" ref="B56:D64" si="57">B7</f>
        <v>10</v>
      </c>
      <c r="C56" s="31">
        <f t="shared" si="57"/>
        <v>4</v>
      </c>
      <c r="D56" s="31">
        <f t="shared" si="57"/>
        <v>0</v>
      </c>
      <c r="E56" s="30" t="str">
        <f t="shared" ref="E56:E64" si="58">IF(D56&lt;&gt;0,IF((D56-C56)=-1,"Birdie",IF((D56-C56)=-2,"Eagle",IF((D56-C56)=0,"Par",IF((D56-C56)=1,"bogey",IF((D56-C56)=2,"Double bogey","Other"))))),"  ")</f>
        <v xml:space="preserve">  </v>
      </c>
      <c r="H56" s="32" t="s">
        <v>120</v>
      </c>
    </row>
    <row r="57" spans="1:18" x14ac:dyDescent="0.2">
      <c r="B57" s="10">
        <f t="shared" si="57"/>
        <v>11</v>
      </c>
      <c r="C57" s="31">
        <f t="shared" si="57"/>
        <v>4</v>
      </c>
      <c r="D57" s="31">
        <f t="shared" si="57"/>
        <v>0</v>
      </c>
      <c r="E57" s="30" t="str">
        <f t="shared" si="58"/>
        <v xml:space="preserve">  </v>
      </c>
      <c r="H57" t="s">
        <v>121</v>
      </c>
      <c r="I57">
        <f>COUNTIF(E56:E64,"Eagle")</f>
        <v>0</v>
      </c>
    </row>
    <row r="58" spans="1:18" x14ac:dyDescent="0.2">
      <c r="B58" s="10">
        <f t="shared" si="57"/>
        <v>12</v>
      </c>
      <c r="C58" s="31">
        <f t="shared" si="57"/>
        <v>4</v>
      </c>
      <c r="D58" s="31">
        <f t="shared" si="57"/>
        <v>0</v>
      </c>
      <c r="E58" s="30" t="str">
        <f t="shared" si="58"/>
        <v xml:space="preserve">  </v>
      </c>
      <c r="H58" t="s">
        <v>8</v>
      </c>
      <c r="I58">
        <f>COUNTIF(E56:E64,"Birdie")</f>
        <v>0</v>
      </c>
    </row>
    <row r="59" spans="1:18" x14ac:dyDescent="0.2">
      <c r="B59" s="10">
        <f t="shared" si="57"/>
        <v>13</v>
      </c>
      <c r="C59" s="31">
        <f t="shared" si="57"/>
        <v>5</v>
      </c>
      <c r="D59" s="31">
        <f t="shared" si="57"/>
        <v>0</v>
      </c>
      <c r="E59" s="30" t="str">
        <f t="shared" si="58"/>
        <v xml:space="preserve">  </v>
      </c>
      <c r="H59" t="s">
        <v>9</v>
      </c>
      <c r="I59">
        <f>COUNTIF(E56:E64,"Par")</f>
        <v>0</v>
      </c>
    </row>
    <row r="60" spans="1:18" x14ac:dyDescent="0.2">
      <c r="B60" s="10">
        <f t="shared" si="57"/>
        <v>14</v>
      </c>
      <c r="C60" s="31">
        <f t="shared" si="57"/>
        <v>3</v>
      </c>
      <c r="D60" s="31">
        <f t="shared" si="57"/>
        <v>0</v>
      </c>
      <c r="E60" s="30" t="str">
        <f t="shared" si="58"/>
        <v xml:space="preserve">  </v>
      </c>
      <c r="H60" t="s">
        <v>122</v>
      </c>
      <c r="I60">
        <f>COUNTIF(E56:E64,"bogey")</f>
        <v>0</v>
      </c>
    </row>
    <row r="61" spans="1:18" x14ac:dyDescent="0.2">
      <c r="B61" s="10">
        <f t="shared" si="57"/>
        <v>15</v>
      </c>
      <c r="C61" s="31">
        <f t="shared" si="57"/>
        <v>4</v>
      </c>
      <c r="D61" s="31">
        <f t="shared" si="57"/>
        <v>0</v>
      </c>
      <c r="E61" s="30" t="str">
        <f t="shared" si="58"/>
        <v xml:space="preserve">  </v>
      </c>
      <c r="H61" t="s">
        <v>123</v>
      </c>
      <c r="I61">
        <f>COUNTIF(E56:E64,"Double bogey")</f>
        <v>0</v>
      </c>
    </row>
    <row r="62" spans="1:18" x14ac:dyDescent="0.2">
      <c r="B62" s="10">
        <f t="shared" si="57"/>
        <v>16</v>
      </c>
      <c r="C62" s="31">
        <f t="shared" si="57"/>
        <v>4</v>
      </c>
      <c r="D62" s="31">
        <f t="shared" si="57"/>
        <v>0</v>
      </c>
      <c r="E62" s="30" t="str">
        <f t="shared" si="58"/>
        <v xml:space="preserve">  </v>
      </c>
      <c r="H62" t="s">
        <v>12</v>
      </c>
      <c r="I62">
        <f>COUNTIF(E56:E64,"Other")</f>
        <v>0</v>
      </c>
    </row>
    <row r="63" spans="1:18" x14ac:dyDescent="0.2">
      <c r="B63" s="10">
        <f t="shared" si="57"/>
        <v>17</v>
      </c>
      <c r="C63" s="31">
        <f t="shared" si="57"/>
        <v>3</v>
      </c>
      <c r="D63" s="31">
        <f t="shared" si="57"/>
        <v>0</v>
      </c>
      <c r="E63" s="30" t="str">
        <f t="shared" si="58"/>
        <v xml:space="preserve">  </v>
      </c>
    </row>
    <row r="64" spans="1:18" x14ac:dyDescent="0.2">
      <c r="B64" s="10">
        <f t="shared" si="57"/>
        <v>18</v>
      </c>
      <c r="C64" s="31">
        <f t="shared" si="57"/>
        <v>5</v>
      </c>
      <c r="D64" s="31">
        <f t="shared" si="57"/>
        <v>0</v>
      </c>
      <c r="E64" s="30" t="str">
        <f t="shared" si="58"/>
        <v xml:space="preserve">  </v>
      </c>
    </row>
    <row r="65" spans="2:9" x14ac:dyDescent="0.2">
      <c r="B65" s="10"/>
      <c r="C65" s="31"/>
      <c r="D65" s="31"/>
      <c r="E65" s="30"/>
    </row>
    <row r="66" spans="2:9" x14ac:dyDescent="0.2">
      <c r="B66" s="29">
        <f>J4</f>
        <v>45051</v>
      </c>
      <c r="C66" s="31"/>
      <c r="D66" s="31"/>
      <c r="E66" s="30"/>
    </row>
    <row r="67" spans="2:9" x14ac:dyDescent="0.2">
      <c r="B67" s="10">
        <f t="shared" ref="B67:B75" si="59">H7</f>
        <v>1</v>
      </c>
      <c r="C67" s="37">
        <f t="shared" ref="C67:C75" si="60">I7</f>
        <v>4</v>
      </c>
      <c r="D67" s="31">
        <f t="shared" ref="D67:D75" si="61">J7</f>
        <v>0</v>
      </c>
      <c r="E67" s="30" t="str">
        <f t="shared" ref="E67:E75" si="62">IF(D67&lt;&gt;0,IF((D67-C67)=-1,"Birdie",IF((D67-C67)=-2,"Eagle",IF((D67-C67)=0,"Par",IF((D67-C67)=1,"bogey",IF((D67-C67)=2,"Double bogey","Other"))))),"  ")</f>
        <v xml:space="preserve">  </v>
      </c>
      <c r="H67" s="32" t="s">
        <v>120</v>
      </c>
    </row>
    <row r="68" spans="2:9" x14ac:dyDescent="0.2">
      <c r="B68" s="10">
        <f t="shared" si="59"/>
        <v>2</v>
      </c>
      <c r="C68" s="37">
        <f t="shared" si="60"/>
        <v>4</v>
      </c>
      <c r="D68" s="31">
        <f t="shared" si="61"/>
        <v>0</v>
      </c>
      <c r="E68" s="30" t="str">
        <f t="shared" si="62"/>
        <v xml:space="preserve">  </v>
      </c>
      <c r="H68" t="s">
        <v>121</v>
      </c>
      <c r="I68">
        <f>COUNTIF(E67:E75,"Eagle")</f>
        <v>0</v>
      </c>
    </row>
    <row r="69" spans="2:9" x14ac:dyDescent="0.2">
      <c r="B69" s="10">
        <f t="shared" si="59"/>
        <v>3</v>
      </c>
      <c r="C69" s="37">
        <f t="shared" si="60"/>
        <v>3</v>
      </c>
      <c r="D69" s="31">
        <f t="shared" si="61"/>
        <v>0</v>
      </c>
      <c r="E69" s="30" t="str">
        <f t="shared" si="62"/>
        <v xml:space="preserve">  </v>
      </c>
      <c r="H69" t="s">
        <v>8</v>
      </c>
      <c r="I69">
        <f>COUNTIF(E67:E75,"Birdie")</f>
        <v>0</v>
      </c>
    </row>
    <row r="70" spans="2:9" x14ac:dyDescent="0.2">
      <c r="B70" s="10">
        <f t="shared" si="59"/>
        <v>4</v>
      </c>
      <c r="C70" s="37">
        <f t="shared" si="60"/>
        <v>4</v>
      </c>
      <c r="D70" s="31">
        <f t="shared" si="61"/>
        <v>0</v>
      </c>
      <c r="E70" s="30" t="str">
        <f t="shared" si="62"/>
        <v xml:space="preserve">  </v>
      </c>
      <c r="H70" t="s">
        <v>9</v>
      </c>
      <c r="I70">
        <f>COUNTIF(E67:E75,"Par")</f>
        <v>0</v>
      </c>
    </row>
    <row r="71" spans="2:9" x14ac:dyDescent="0.2">
      <c r="B71" s="10">
        <f t="shared" si="59"/>
        <v>5</v>
      </c>
      <c r="C71" s="37">
        <f t="shared" si="60"/>
        <v>5</v>
      </c>
      <c r="D71" s="31">
        <f t="shared" si="61"/>
        <v>0</v>
      </c>
      <c r="E71" s="30" t="str">
        <f t="shared" si="62"/>
        <v xml:space="preserve">  </v>
      </c>
      <c r="H71" t="s">
        <v>122</v>
      </c>
      <c r="I71">
        <f>COUNTIF(E67:E75,"bogey")</f>
        <v>0</v>
      </c>
    </row>
    <row r="72" spans="2:9" x14ac:dyDescent="0.2">
      <c r="B72" s="10">
        <f t="shared" si="59"/>
        <v>6</v>
      </c>
      <c r="C72" s="37">
        <f t="shared" si="60"/>
        <v>3</v>
      </c>
      <c r="D72" s="31">
        <f t="shared" si="61"/>
        <v>0</v>
      </c>
      <c r="E72" s="30" t="str">
        <f t="shared" si="62"/>
        <v xml:space="preserve">  </v>
      </c>
      <c r="H72" t="s">
        <v>123</v>
      </c>
      <c r="I72">
        <f>COUNTIF(E67:E75,"Double bogey")</f>
        <v>0</v>
      </c>
    </row>
    <row r="73" spans="2:9" x14ac:dyDescent="0.2">
      <c r="B73" s="10">
        <f t="shared" si="59"/>
        <v>7</v>
      </c>
      <c r="C73" s="37">
        <f t="shared" si="60"/>
        <v>4</v>
      </c>
      <c r="D73" s="31">
        <f t="shared" si="61"/>
        <v>0</v>
      </c>
      <c r="E73" s="30" t="str">
        <f t="shared" si="62"/>
        <v xml:space="preserve">  </v>
      </c>
      <c r="H73" t="s">
        <v>12</v>
      </c>
      <c r="I73">
        <f>COUNTIF(E67:E75,"Other")</f>
        <v>0</v>
      </c>
    </row>
    <row r="74" spans="2:9" x14ac:dyDescent="0.2">
      <c r="B74" s="10">
        <f t="shared" si="59"/>
        <v>8</v>
      </c>
      <c r="C74" s="37">
        <f t="shared" si="60"/>
        <v>4</v>
      </c>
      <c r="D74" s="31">
        <f t="shared" si="61"/>
        <v>0</v>
      </c>
      <c r="E74" s="30" t="str">
        <f t="shared" si="62"/>
        <v xml:space="preserve">  </v>
      </c>
    </row>
    <row r="75" spans="2:9" x14ac:dyDescent="0.2">
      <c r="B75" s="10">
        <f t="shared" si="59"/>
        <v>9</v>
      </c>
      <c r="C75" s="37">
        <f t="shared" si="60"/>
        <v>5</v>
      </c>
      <c r="D75" s="31">
        <f t="shared" si="61"/>
        <v>0</v>
      </c>
      <c r="E75" s="30" t="str">
        <f t="shared" si="62"/>
        <v xml:space="preserve">  </v>
      </c>
    </row>
    <row r="76" spans="2:9" x14ac:dyDescent="0.2">
      <c r="B76" s="30"/>
      <c r="C76" s="30"/>
      <c r="D76" s="31"/>
      <c r="E76" s="30"/>
    </row>
    <row r="77" spans="2:9" x14ac:dyDescent="0.2">
      <c r="B77" s="29">
        <f>P4</f>
        <v>45058</v>
      </c>
      <c r="C77" s="30"/>
      <c r="D77" s="31"/>
      <c r="E77" s="30"/>
    </row>
    <row r="78" spans="2:9" x14ac:dyDescent="0.2">
      <c r="B78" s="30">
        <f t="shared" ref="B78:B86" si="63">N7</f>
        <v>10</v>
      </c>
      <c r="C78" s="37">
        <f t="shared" ref="C78:C86" si="64">O7</f>
        <v>4</v>
      </c>
      <c r="D78" s="31">
        <f t="shared" ref="D78:D86" si="65">P7</f>
        <v>0</v>
      </c>
      <c r="E78" s="30" t="str">
        <f t="shared" ref="E78:E86" si="66">IF(D78&lt;&gt;0,IF((D78-C78)=-1,"Birdie",IF((D78-C78)=-2,"Eagle",IF((D78-C78)=0,"Par",IF((D78-C78)=1,"bogey",IF((D78-C78)=2,"Double bogey","Other"))))),"  ")</f>
        <v xml:space="preserve">  </v>
      </c>
      <c r="H78" s="32" t="s">
        <v>120</v>
      </c>
    </row>
    <row r="79" spans="2:9" x14ac:dyDescent="0.2">
      <c r="B79" s="30">
        <f t="shared" si="63"/>
        <v>11</v>
      </c>
      <c r="C79" s="37">
        <f t="shared" si="64"/>
        <v>4</v>
      </c>
      <c r="D79" s="31">
        <f t="shared" si="65"/>
        <v>0</v>
      </c>
      <c r="E79" s="30" t="str">
        <f t="shared" si="66"/>
        <v xml:space="preserve">  </v>
      </c>
      <c r="H79" t="s">
        <v>121</v>
      </c>
      <c r="I79">
        <f>COUNTIF(E78:E86,"Eagle")</f>
        <v>0</v>
      </c>
    </row>
    <row r="80" spans="2:9" x14ac:dyDescent="0.2">
      <c r="B80" s="30">
        <f t="shared" si="63"/>
        <v>12</v>
      </c>
      <c r="C80" s="37">
        <f t="shared" si="64"/>
        <v>4</v>
      </c>
      <c r="D80" s="31">
        <f t="shared" si="65"/>
        <v>0</v>
      </c>
      <c r="E80" s="30" t="str">
        <f t="shared" si="66"/>
        <v xml:space="preserve">  </v>
      </c>
      <c r="H80" t="s">
        <v>8</v>
      </c>
      <c r="I80">
        <f>COUNTIF(E78:E86,"Birdie")</f>
        <v>0</v>
      </c>
    </row>
    <row r="81" spans="2:9" x14ac:dyDescent="0.2">
      <c r="B81" s="30">
        <f t="shared" si="63"/>
        <v>13</v>
      </c>
      <c r="C81" s="37">
        <f t="shared" si="64"/>
        <v>5</v>
      </c>
      <c r="D81" s="31">
        <f t="shared" si="65"/>
        <v>0</v>
      </c>
      <c r="E81" s="30" t="str">
        <f t="shared" si="66"/>
        <v xml:space="preserve">  </v>
      </c>
      <c r="H81" t="s">
        <v>9</v>
      </c>
      <c r="I81">
        <f>COUNTIF(E78:E86,"Par")</f>
        <v>0</v>
      </c>
    </row>
    <row r="82" spans="2:9" x14ac:dyDescent="0.2">
      <c r="B82" s="30">
        <f t="shared" si="63"/>
        <v>14</v>
      </c>
      <c r="C82" s="37">
        <f t="shared" si="64"/>
        <v>3</v>
      </c>
      <c r="D82" s="31">
        <f t="shared" si="65"/>
        <v>0</v>
      </c>
      <c r="E82" s="30" t="str">
        <f t="shared" si="66"/>
        <v xml:space="preserve">  </v>
      </c>
      <c r="H82" t="s">
        <v>122</v>
      </c>
      <c r="I82">
        <f>COUNTIF(E78:E86,"bogey")</f>
        <v>0</v>
      </c>
    </row>
    <row r="83" spans="2:9" x14ac:dyDescent="0.2">
      <c r="B83" s="30">
        <f t="shared" si="63"/>
        <v>15</v>
      </c>
      <c r="C83" s="37">
        <f t="shared" si="64"/>
        <v>4</v>
      </c>
      <c r="D83" s="31">
        <f t="shared" si="65"/>
        <v>0</v>
      </c>
      <c r="E83" s="30" t="str">
        <f t="shared" si="66"/>
        <v xml:space="preserve">  </v>
      </c>
      <c r="H83" t="s">
        <v>123</v>
      </c>
      <c r="I83">
        <f>COUNTIF(E78:E86,"Double bogey")</f>
        <v>0</v>
      </c>
    </row>
    <row r="84" spans="2:9" x14ac:dyDescent="0.2">
      <c r="B84" s="30">
        <f t="shared" si="63"/>
        <v>16</v>
      </c>
      <c r="C84" s="37">
        <f t="shared" si="64"/>
        <v>4</v>
      </c>
      <c r="D84" s="31">
        <f t="shared" si="65"/>
        <v>0</v>
      </c>
      <c r="E84" s="30" t="str">
        <f t="shared" si="66"/>
        <v xml:space="preserve">  </v>
      </c>
      <c r="H84" t="s">
        <v>12</v>
      </c>
      <c r="I84">
        <f>COUNTIF(E78:E86,"Other")</f>
        <v>0</v>
      </c>
    </row>
    <row r="85" spans="2:9" x14ac:dyDescent="0.2">
      <c r="B85" s="30">
        <f t="shared" si="63"/>
        <v>17</v>
      </c>
      <c r="C85" s="37">
        <f t="shared" si="64"/>
        <v>3</v>
      </c>
      <c r="D85" s="31">
        <f t="shared" si="65"/>
        <v>0</v>
      </c>
      <c r="E85" s="30" t="str">
        <f t="shared" si="66"/>
        <v xml:space="preserve">  </v>
      </c>
    </row>
    <row r="86" spans="2:9" x14ac:dyDescent="0.2">
      <c r="B86" s="30">
        <f t="shared" si="63"/>
        <v>18</v>
      </c>
      <c r="C86" s="37">
        <f t="shared" si="64"/>
        <v>5</v>
      </c>
      <c r="D86" s="31">
        <f t="shared" si="65"/>
        <v>0</v>
      </c>
      <c r="E86" s="30" t="str">
        <f t="shared" si="66"/>
        <v xml:space="preserve">  </v>
      </c>
    </row>
    <row r="87" spans="2:9" x14ac:dyDescent="0.2">
      <c r="B87" s="30"/>
      <c r="C87" s="30"/>
      <c r="D87" s="31"/>
      <c r="E87" s="30"/>
    </row>
    <row r="88" spans="2:9" x14ac:dyDescent="0.2">
      <c r="B88" s="29">
        <f>V4</f>
        <v>45065</v>
      </c>
      <c r="C88" s="30"/>
      <c r="D88" s="31"/>
      <c r="E88" s="30"/>
    </row>
    <row r="89" spans="2:9" x14ac:dyDescent="0.2">
      <c r="B89" s="30">
        <f t="shared" ref="B89:B97" si="67">T7</f>
        <v>1</v>
      </c>
      <c r="C89" s="30">
        <f t="shared" ref="C89:C97" si="68">U7</f>
        <v>4</v>
      </c>
      <c r="D89" s="31">
        <f t="shared" ref="D89:D97" si="69">V7</f>
        <v>0</v>
      </c>
      <c r="E89" s="30" t="str">
        <f t="shared" ref="E89:E97" si="70">IF(D89&lt;&gt;0,IF((D89-C89)=-1,"Birdie",IF((D89-C89)=-2,"Eagle",IF((D89-C89)=0,"Par",IF((D89-C89)=1,"bogey",IF((D89-C89)=2,"Double bogey","Other"))))),"  ")</f>
        <v xml:space="preserve">  </v>
      </c>
      <c r="H89" s="32" t="s">
        <v>120</v>
      </c>
    </row>
    <row r="90" spans="2:9" x14ac:dyDescent="0.2">
      <c r="B90" s="30">
        <f t="shared" si="67"/>
        <v>2</v>
      </c>
      <c r="C90" s="30">
        <f t="shared" si="68"/>
        <v>4</v>
      </c>
      <c r="D90" s="31">
        <f t="shared" si="69"/>
        <v>0</v>
      </c>
      <c r="E90" s="30" t="str">
        <f t="shared" si="70"/>
        <v xml:space="preserve">  </v>
      </c>
      <c r="H90" t="s">
        <v>121</v>
      </c>
      <c r="I90">
        <f>COUNTIF(E89:E97,"Eagle")</f>
        <v>0</v>
      </c>
    </row>
    <row r="91" spans="2:9" x14ac:dyDescent="0.2">
      <c r="B91" s="30">
        <f t="shared" si="67"/>
        <v>3</v>
      </c>
      <c r="C91" s="30">
        <f t="shared" si="68"/>
        <v>3</v>
      </c>
      <c r="D91" s="31">
        <f t="shared" si="69"/>
        <v>0</v>
      </c>
      <c r="E91" s="30" t="str">
        <f t="shared" si="70"/>
        <v xml:space="preserve">  </v>
      </c>
      <c r="H91" t="s">
        <v>8</v>
      </c>
      <c r="I91">
        <f>COUNTIF(E89:E97,"Birdie")</f>
        <v>0</v>
      </c>
    </row>
    <row r="92" spans="2:9" x14ac:dyDescent="0.2">
      <c r="B92" s="30">
        <f t="shared" si="67"/>
        <v>4</v>
      </c>
      <c r="C92" s="30">
        <f t="shared" si="68"/>
        <v>4</v>
      </c>
      <c r="D92" s="31">
        <f t="shared" si="69"/>
        <v>0</v>
      </c>
      <c r="E92" s="30" t="str">
        <f t="shared" si="70"/>
        <v xml:space="preserve">  </v>
      </c>
      <c r="H92" t="s">
        <v>9</v>
      </c>
      <c r="I92">
        <f>COUNTIF(E89:E97,"Par")</f>
        <v>0</v>
      </c>
    </row>
    <row r="93" spans="2:9" x14ac:dyDescent="0.2">
      <c r="B93" s="30">
        <f t="shared" si="67"/>
        <v>5</v>
      </c>
      <c r="C93" s="30">
        <f t="shared" si="68"/>
        <v>5</v>
      </c>
      <c r="D93" s="31">
        <f t="shared" si="69"/>
        <v>0</v>
      </c>
      <c r="E93" s="30" t="str">
        <f t="shared" si="70"/>
        <v xml:space="preserve">  </v>
      </c>
      <c r="H93" t="s">
        <v>122</v>
      </c>
      <c r="I93">
        <f>COUNTIF(E89:E97,"bogey")</f>
        <v>0</v>
      </c>
    </row>
    <row r="94" spans="2:9" x14ac:dyDescent="0.2">
      <c r="B94" s="30">
        <f t="shared" si="67"/>
        <v>6</v>
      </c>
      <c r="C94" s="30">
        <f t="shared" si="68"/>
        <v>3</v>
      </c>
      <c r="D94" s="31">
        <f t="shared" si="69"/>
        <v>0</v>
      </c>
      <c r="E94" s="30" t="str">
        <f t="shared" si="70"/>
        <v xml:space="preserve">  </v>
      </c>
      <c r="H94" t="s">
        <v>123</v>
      </c>
      <c r="I94">
        <f>COUNTIF(E89:E97,"Double bogey")</f>
        <v>0</v>
      </c>
    </row>
    <row r="95" spans="2:9" x14ac:dyDescent="0.2">
      <c r="B95" s="30">
        <f t="shared" si="67"/>
        <v>7</v>
      </c>
      <c r="C95" s="30">
        <f t="shared" si="68"/>
        <v>4</v>
      </c>
      <c r="D95" s="31">
        <f t="shared" si="69"/>
        <v>0</v>
      </c>
      <c r="E95" s="30" t="str">
        <f t="shared" si="70"/>
        <v xml:space="preserve">  </v>
      </c>
      <c r="H95" t="s">
        <v>12</v>
      </c>
      <c r="I95">
        <f>COUNTIF(E89:E97,"Other")</f>
        <v>0</v>
      </c>
    </row>
    <row r="96" spans="2:9" x14ac:dyDescent="0.2">
      <c r="B96" s="30">
        <f t="shared" si="67"/>
        <v>8</v>
      </c>
      <c r="C96" s="30">
        <f t="shared" si="68"/>
        <v>4</v>
      </c>
      <c r="D96" s="31">
        <f t="shared" si="69"/>
        <v>0</v>
      </c>
      <c r="E96" s="30" t="str">
        <f t="shared" si="70"/>
        <v xml:space="preserve">  </v>
      </c>
    </row>
    <row r="97" spans="2:9" x14ac:dyDescent="0.2">
      <c r="B97" s="30">
        <f t="shared" si="67"/>
        <v>9</v>
      </c>
      <c r="C97" s="30">
        <f t="shared" si="68"/>
        <v>5</v>
      </c>
      <c r="D97" s="31">
        <f t="shared" si="69"/>
        <v>0</v>
      </c>
      <c r="E97" s="30" t="str">
        <f t="shared" si="70"/>
        <v xml:space="preserve">  </v>
      </c>
    </row>
    <row r="98" spans="2:9" x14ac:dyDescent="0.2">
      <c r="B98" s="30"/>
      <c r="C98" s="30"/>
      <c r="D98" s="31"/>
      <c r="E98" s="30"/>
    </row>
    <row r="99" spans="2:9" x14ac:dyDescent="0.2">
      <c r="B99" s="29">
        <f>AB4</f>
        <v>45072</v>
      </c>
      <c r="C99" s="30"/>
      <c r="D99" s="31"/>
      <c r="E99" s="30"/>
    </row>
    <row r="100" spans="2:9" x14ac:dyDescent="0.2">
      <c r="B100" s="30">
        <f t="shared" ref="B100:B108" si="71">Z7</f>
        <v>10</v>
      </c>
      <c r="C100" s="30">
        <f t="shared" ref="C100:C108" si="72">AA7</f>
        <v>4</v>
      </c>
      <c r="D100" s="31">
        <f t="shared" ref="D100:D108" si="73">AB7</f>
        <v>0</v>
      </c>
      <c r="E100" s="30" t="str">
        <f t="shared" ref="E100:E108" si="74">IF(D100&lt;&gt;0,IF((D100-C100)=-1,"Birdie",IF((D100-C100)=-2,"Eagle",IF((D100-C100)=0,"Par",IF((D100-C100)=1,"bogey",IF((D100-C100)=2,"Double bogey","Other"))))),"  ")</f>
        <v xml:space="preserve">  </v>
      </c>
      <c r="H100" s="32" t="s">
        <v>120</v>
      </c>
    </row>
    <row r="101" spans="2:9" x14ac:dyDescent="0.2">
      <c r="B101" s="30">
        <f t="shared" si="71"/>
        <v>11</v>
      </c>
      <c r="C101" s="30">
        <f t="shared" si="72"/>
        <v>4</v>
      </c>
      <c r="D101" s="31">
        <f t="shared" si="73"/>
        <v>0</v>
      </c>
      <c r="E101" s="30" t="str">
        <f t="shared" si="74"/>
        <v xml:space="preserve">  </v>
      </c>
      <c r="H101" t="s">
        <v>121</v>
      </c>
      <c r="I101">
        <f>COUNTIF(E100:E108,"Eagle")</f>
        <v>0</v>
      </c>
    </row>
    <row r="102" spans="2:9" x14ac:dyDescent="0.2">
      <c r="B102" s="30">
        <f t="shared" si="71"/>
        <v>12</v>
      </c>
      <c r="C102" s="30">
        <f t="shared" si="72"/>
        <v>4</v>
      </c>
      <c r="D102" s="31">
        <f t="shared" si="73"/>
        <v>0</v>
      </c>
      <c r="E102" s="30" t="str">
        <f t="shared" si="74"/>
        <v xml:space="preserve">  </v>
      </c>
      <c r="H102" t="s">
        <v>8</v>
      </c>
      <c r="I102">
        <f>COUNTIF(E100:E108,"Birdie")</f>
        <v>0</v>
      </c>
    </row>
    <row r="103" spans="2:9" x14ac:dyDescent="0.2">
      <c r="B103" s="30">
        <f t="shared" si="71"/>
        <v>13</v>
      </c>
      <c r="C103" s="30">
        <f t="shared" si="72"/>
        <v>5</v>
      </c>
      <c r="D103" s="31">
        <f t="shared" si="73"/>
        <v>0</v>
      </c>
      <c r="E103" s="30" t="str">
        <f t="shared" si="74"/>
        <v xml:space="preserve">  </v>
      </c>
      <c r="H103" t="s">
        <v>9</v>
      </c>
      <c r="I103">
        <f>COUNTIF(E100:E108,"Par")</f>
        <v>0</v>
      </c>
    </row>
    <row r="104" spans="2:9" x14ac:dyDescent="0.2">
      <c r="B104" s="30">
        <f t="shared" si="71"/>
        <v>14</v>
      </c>
      <c r="C104" s="30">
        <f t="shared" si="72"/>
        <v>3</v>
      </c>
      <c r="D104" s="31">
        <f t="shared" si="73"/>
        <v>0</v>
      </c>
      <c r="E104" s="30" t="str">
        <f t="shared" si="74"/>
        <v xml:space="preserve">  </v>
      </c>
      <c r="H104" t="s">
        <v>122</v>
      </c>
      <c r="I104">
        <f>COUNTIF(E100:E108,"bogey")</f>
        <v>0</v>
      </c>
    </row>
    <row r="105" spans="2:9" x14ac:dyDescent="0.2">
      <c r="B105" s="30">
        <f t="shared" si="71"/>
        <v>15</v>
      </c>
      <c r="C105" s="30">
        <f t="shared" si="72"/>
        <v>4</v>
      </c>
      <c r="D105" s="31">
        <f t="shared" si="73"/>
        <v>0</v>
      </c>
      <c r="E105" s="30" t="str">
        <f t="shared" si="74"/>
        <v xml:space="preserve">  </v>
      </c>
      <c r="H105" t="s">
        <v>123</v>
      </c>
      <c r="I105">
        <f>COUNTIF(E100:E108,"Double bogey")</f>
        <v>0</v>
      </c>
    </row>
    <row r="106" spans="2:9" x14ac:dyDescent="0.2">
      <c r="B106" s="30">
        <f t="shared" si="71"/>
        <v>16</v>
      </c>
      <c r="C106" s="30">
        <f t="shared" si="72"/>
        <v>4</v>
      </c>
      <c r="D106" s="31">
        <f t="shared" si="73"/>
        <v>0</v>
      </c>
      <c r="E106" s="30" t="str">
        <f t="shared" si="74"/>
        <v xml:space="preserve">  </v>
      </c>
      <c r="H106" t="s">
        <v>12</v>
      </c>
      <c r="I106">
        <f>COUNTIF(E100:E108,"Other")</f>
        <v>0</v>
      </c>
    </row>
    <row r="107" spans="2:9" x14ac:dyDescent="0.2">
      <c r="B107" s="30">
        <f t="shared" si="71"/>
        <v>17</v>
      </c>
      <c r="C107" s="30">
        <f t="shared" si="72"/>
        <v>3</v>
      </c>
      <c r="D107" s="31">
        <f t="shared" si="73"/>
        <v>0</v>
      </c>
      <c r="E107" s="30" t="str">
        <f t="shared" si="74"/>
        <v xml:space="preserve">  </v>
      </c>
    </row>
    <row r="108" spans="2:9" x14ac:dyDescent="0.2">
      <c r="B108" s="30">
        <f t="shared" si="71"/>
        <v>18</v>
      </c>
      <c r="C108" s="30">
        <f t="shared" si="72"/>
        <v>5</v>
      </c>
      <c r="D108" s="31">
        <f t="shared" si="73"/>
        <v>0</v>
      </c>
      <c r="E108" s="30" t="str">
        <f t="shared" si="74"/>
        <v xml:space="preserve">  </v>
      </c>
    </row>
    <row r="109" spans="2:9" x14ac:dyDescent="0.2">
      <c r="B109" s="30"/>
      <c r="C109" s="30"/>
      <c r="D109" s="31"/>
      <c r="E109" s="30"/>
    </row>
    <row r="110" spans="2:9" x14ac:dyDescent="0.2">
      <c r="B110" s="29">
        <f>AH4</f>
        <v>45079</v>
      </c>
      <c r="C110" s="30"/>
      <c r="D110" s="31"/>
      <c r="E110" s="30"/>
    </row>
    <row r="111" spans="2:9" x14ac:dyDescent="0.2">
      <c r="B111" s="30">
        <f t="shared" ref="B111:B119" si="75">AF7</f>
        <v>1</v>
      </c>
      <c r="C111" s="30">
        <f t="shared" ref="C111:C119" si="76">AG7</f>
        <v>4</v>
      </c>
      <c r="D111" s="31">
        <f t="shared" ref="D111:D119" si="77">AH7</f>
        <v>0</v>
      </c>
      <c r="E111" s="30" t="str">
        <f t="shared" ref="E111:E119" si="78">IF(D111&lt;&gt;0,IF((D111-C111)=-1,"Birdie",IF((D111-C111)=-2,"Eagle",IF((D111-C111)=0,"Par",IF((D111-C111)=1,"bogey",IF((D111-C111)=2,"Double bogey","Other"))))),"  ")</f>
        <v xml:space="preserve">  </v>
      </c>
      <c r="H111" s="32" t="s">
        <v>120</v>
      </c>
    </row>
    <row r="112" spans="2:9" x14ac:dyDescent="0.2">
      <c r="B112" s="30">
        <f t="shared" si="75"/>
        <v>2</v>
      </c>
      <c r="C112" s="30">
        <f t="shared" si="76"/>
        <v>4</v>
      </c>
      <c r="D112" s="31">
        <f t="shared" si="77"/>
        <v>0</v>
      </c>
      <c r="E112" s="30" t="str">
        <f t="shared" si="78"/>
        <v xml:space="preserve">  </v>
      </c>
      <c r="H112" t="s">
        <v>121</v>
      </c>
      <c r="I112">
        <f>COUNTIF(E111:E119,"Eagle")</f>
        <v>0</v>
      </c>
    </row>
    <row r="113" spans="2:9" x14ac:dyDescent="0.2">
      <c r="B113" s="30">
        <f t="shared" si="75"/>
        <v>3</v>
      </c>
      <c r="C113" s="30">
        <f t="shared" si="76"/>
        <v>3</v>
      </c>
      <c r="D113" s="31">
        <f t="shared" si="77"/>
        <v>0</v>
      </c>
      <c r="E113" s="30" t="str">
        <f t="shared" si="78"/>
        <v xml:space="preserve">  </v>
      </c>
      <c r="H113" t="s">
        <v>8</v>
      </c>
      <c r="I113">
        <f>COUNTIF(E111:E119,"Birdie")</f>
        <v>0</v>
      </c>
    </row>
    <row r="114" spans="2:9" x14ac:dyDescent="0.2">
      <c r="B114" s="30">
        <f t="shared" si="75"/>
        <v>4</v>
      </c>
      <c r="C114" s="30">
        <f t="shared" si="76"/>
        <v>4</v>
      </c>
      <c r="D114" s="31">
        <f t="shared" si="77"/>
        <v>0</v>
      </c>
      <c r="E114" s="30" t="str">
        <f t="shared" si="78"/>
        <v xml:space="preserve">  </v>
      </c>
      <c r="H114" t="s">
        <v>9</v>
      </c>
      <c r="I114">
        <f>COUNTIF(E111:E119,"Par")</f>
        <v>0</v>
      </c>
    </row>
    <row r="115" spans="2:9" x14ac:dyDescent="0.2">
      <c r="B115" s="30">
        <f t="shared" si="75"/>
        <v>5</v>
      </c>
      <c r="C115" s="30">
        <f t="shared" si="76"/>
        <v>5</v>
      </c>
      <c r="D115" s="31">
        <f t="shared" si="77"/>
        <v>0</v>
      </c>
      <c r="E115" s="30" t="str">
        <f t="shared" si="78"/>
        <v xml:space="preserve">  </v>
      </c>
      <c r="H115" t="s">
        <v>122</v>
      </c>
      <c r="I115">
        <f>COUNTIF(E111:E119,"bogey")</f>
        <v>0</v>
      </c>
    </row>
    <row r="116" spans="2:9" x14ac:dyDescent="0.2">
      <c r="B116" s="30">
        <f t="shared" si="75"/>
        <v>6</v>
      </c>
      <c r="C116" s="30">
        <f t="shared" si="76"/>
        <v>3</v>
      </c>
      <c r="D116" s="31">
        <f t="shared" si="77"/>
        <v>0</v>
      </c>
      <c r="E116" s="30" t="str">
        <f t="shared" si="78"/>
        <v xml:space="preserve">  </v>
      </c>
      <c r="H116" t="s">
        <v>123</v>
      </c>
      <c r="I116">
        <f>COUNTIF(E111:E119,"Double bogey")</f>
        <v>0</v>
      </c>
    </row>
    <row r="117" spans="2:9" x14ac:dyDescent="0.2">
      <c r="B117" s="30">
        <f t="shared" si="75"/>
        <v>7</v>
      </c>
      <c r="C117" s="30">
        <f t="shared" si="76"/>
        <v>4</v>
      </c>
      <c r="D117" s="31">
        <f t="shared" si="77"/>
        <v>0</v>
      </c>
      <c r="E117" s="30" t="str">
        <f t="shared" si="78"/>
        <v xml:space="preserve">  </v>
      </c>
      <c r="H117" t="s">
        <v>12</v>
      </c>
      <c r="I117">
        <f>COUNTIF(E111:E119,"Other")</f>
        <v>0</v>
      </c>
    </row>
    <row r="118" spans="2:9" x14ac:dyDescent="0.2">
      <c r="B118" s="30">
        <f t="shared" si="75"/>
        <v>8</v>
      </c>
      <c r="C118" s="30">
        <f t="shared" si="76"/>
        <v>4</v>
      </c>
      <c r="D118" s="31">
        <f t="shared" si="77"/>
        <v>0</v>
      </c>
      <c r="E118" s="30" t="str">
        <f t="shared" si="78"/>
        <v xml:space="preserve">  </v>
      </c>
    </row>
    <row r="119" spans="2:9" x14ac:dyDescent="0.2">
      <c r="B119" s="30">
        <f t="shared" si="75"/>
        <v>9</v>
      </c>
      <c r="C119" s="30">
        <f t="shared" si="76"/>
        <v>5</v>
      </c>
      <c r="D119" s="31">
        <f t="shared" si="77"/>
        <v>0</v>
      </c>
      <c r="E119" s="30" t="str">
        <f t="shared" si="78"/>
        <v xml:space="preserve">  </v>
      </c>
    </row>
    <row r="120" spans="2:9" x14ac:dyDescent="0.2">
      <c r="B120" s="30"/>
      <c r="C120" s="30"/>
      <c r="D120" s="31"/>
      <c r="E120" s="30"/>
    </row>
    <row r="121" spans="2:9" x14ac:dyDescent="0.2">
      <c r="B121" s="29">
        <f>AN4</f>
        <v>45086</v>
      </c>
      <c r="C121" s="30"/>
      <c r="D121" s="31"/>
      <c r="E121" s="30"/>
    </row>
    <row r="122" spans="2:9" x14ac:dyDescent="0.2">
      <c r="B122" s="30">
        <f t="shared" ref="B122:B130" si="79">AL7</f>
        <v>10</v>
      </c>
      <c r="C122" s="30">
        <f t="shared" ref="C122:C130" si="80">AM7</f>
        <v>4</v>
      </c>
      <c r="D122" s="31">
        <f t="shared" ref="D122:D130" si="81">AN7</f>
        <v>0</v>
      </c>
      <c r="E122" s="30" t="str">
        <f t="shared" ref="E122:E130" si="82">IF(D122&lt;&gt;0,IF((D122-C122)=-1,"Birdie",IF((D122-C122)=-2,"Eagle",IF((D122-C122)=0,"Par",IF((D122-C122)=1,"bogey",IF((D122-C122)=2,"Double bogey","Other"))))),"  ")</f>
        <v xml:space="preserve">  </v>
      </c>
      <c r="H122" s="32" t="s">
        <v>120</v>
      </c>
    </row>
    <row r="123" spans="2:9" x14ac:dyDescent="0.2">
      <c r="B123" s="30">
        <f t="shared" si="79"/>
        <v>11</v>
      </c>
      <c r="C123" s="30">
        <f t="shared" si="80"/>
        <v>4</v>
      </c>
      <c r="D123" s="31">
        <f t="shared" si="81"/>
        <v>0</v>
      </c>
      <c r="E123" s="30" t="str">
        <f t="shared" si="82"/>
        <v xml:space="preserve">  </v>
      </c>
      <c r="H123" t="s">
        <v>121</v>
      </c>
      <c r="I123">
        <f>COUNTIF(E122:E130,"Eagle")</f>
        <v>0</v>
      </c>
    </row>
    <row r="124" spans="2:9" x14ac:dyDescent="0.2">
      <c r="B124" s="30">
        <f t="shared" si="79"/>
        <v>12</v>
      </c>
      <c r="C124" s="30">
        <f t="shared" si="80"/>
        <v>4</v>
      </c>
      <c r="D124" s="31">
        <f t="shared" si="81"/>
        <v>0</v>
      </c>
      <c r="E124" s="30" t="str">
        <f t="shared" si="82"/>
        <v xml:space="preserve">  </v>
      </c>
      <c r="H124" t="s">
        <v>8</v>
      </c>
      <c r="I124">
        <f>COUNTIF(E122:E130,"Birdie")</f>
        <v>0</v>
      </c>
    </row>
    <row r="125" spans="2:9" x14ac:dyDescent="0.2">
      <c r="B125" s="30">
        <f t="shared" si="79"/>
        <v>13</v>
      </c>
      <c r="C125" s="30">
        <f t="shared" si="80"/>
        <v>5</v>
      </c>
      <c r="D125" s="31">
        <f t="shared" si="81"/>
        <v>0</v>
      </c>
      <c r="E125" s="30" t="str">
        <f t="shared" si="82"/>
        <v xml:space="preserve">  </v>
      </c>
      <c r="H125" t="s">
        <v>9</v>
      </c>
      <c r="I125">
        <f>COUNTIF(E122:E130,"Par")</f>
        <v>0</v>
      </c>
    </row>
    <row r="126" spans="2:9" x14ac:dyDescent="0.2">
      <c r="B126" s="30">
        <f t="shared" si="79"/>
        <v>14</v>
      </c>
      <c r="C126" s="30">
        <f t="shared" si="80"/>
        <v>3</v>
      </c>
      <c r="D126" s="31">
        <f t="shared" si="81"/>
        <v>0</v>
      </c>
      <c r="E126" s="30" t="str">
        <f t="shared" si="82"/>
        <v xml:space="preserve">  </v>
      </c>
      <c r="H126" t="s">
        <v>122</v>
      </c>
      <c r="I126">
        <f>COUNTIF(E122:E130,"bogey")</f>
        <v>0</v>
      </c>
    </row>
    <row r="127" spans="2:9" x14ac:dyDescent="0.2">
      <c r="B127" s="30">
        <f t="shared" si="79"/>
        <v>15</v>
      </c>
      <c r="C127" s="30">
        <f t="shared" si="80"/>
        <v>4</v>
      </c>
      <c r="D127" s="31">
        <f t="shared" si="81"/>
        <v>0</v>
      </c>
      <c r="E127" s="30" t="str">
        <f t="shared" si="82"/>
        <v xml:space="preserve">  </v>
      </c>
      <c r="H127" t="s">
        <v>123</v>
      </c>
      <c r="I127">
        <f>COUNTIF(E122:E130,"Double bogey")</f>
        <v>0</v>
      </c>
    </row>
    <row r="128" spans="2:9" x14ac:dyDescent="0.2">
      <c r="B128" s="30">
        <f t="shared" si="79"/>
        <v>16</v>
      </c>
      <c r="C128" s="30">
        <f t="shared" si="80"/>
        <v>4</v>
      </c>
      <c r="D128" s="31">
        <f t="shared" si="81"/>
        <v>0</v>
      </c>
      <c r="E128" s="30" t="str">
        <f t="shared" si="82"/>
        <v xml:space="preserve">  </v>
      </c>
      <c r="H128" t="s">
        <v>12</v>
      </c>
      <c r="I128">
        <f>COUNTIF(E122:E130,"Other")</f>
        <v>0</v>
      </c>
    </row>
    <row r="129" spans="2:9" x14ac:dyDescent="0.2">
      <c r="B129" s="30">
        <f t="shared" si="79"/>
        <v>17</v>
      </c>
      <c r="C129" s="30">
        <f t="shared" si="80"/>
        <v>3</v>
      </c>
      <c r="D129" s="31">
        <f t="shared" si="81"/>
        <v>0</v>
      </c>
      <c r="E129" s="30" t="str">
        <f t="shared" si="82"/>
        <v xml:space="preserve">  </v>
      </c>
    </row>
    <row r="130" spans="2:9" x14ac:dyDescent="0.2">
      <c r="B130" s="30">
        <f t="shared" si="79"/>
        <v>18</v>
      </c>
      <c r="C130" s="30">
        <f t="shared" si="80"/>
        <v>5</v>
      </c>
      <c r="D130" s="31">
        <f t="shared" si="81"/>
        <v>0</v>
      </c>
      <c r="E130" s="30" t="str">
        <f t="shared" si="82"/>
        <v xml:space="preserve">  </v>
      </c>
    </row>
    <row r="131" spans="2:9" x14ac:dyDescent="0.2">
      <c r="B131" s="30"/>
      <c r="C131" s="30"/>
      <c r="D131" s="31"/>
      <c r="E131" s="30"/>
    </row>
    <row r="132" spans="2:9" x14ac:dyDescent="0.2">
      <c r="B132" s="29">
        <f>AT4</f>
        <v>45107</v>
      </c>
      <c r="C132" s="30"/>
      <c r="D132" s="31"/>
      <c r="E132" s="30"/>
    </row>
    <row r="133" spans="2:9" x14ac:dyDescent="0.2">
      <c r="B133" s="30">
        <f t="shared" ref="B133:B141" si="83">AR7</f>
        <v>1</v>
      </c>
      <c r="C133" s="30">
        <f t="shared" ref="C133:C141" si="84">AS7</f>
        <v>4</v>
      </c>
      <c r="D133" s="31">
        <f t="shared" ref="D133:D141" si="85">AT7</f>
        <v>0</v>
      </c>
      <c r="E133" s="30" t="str">
        <f t="shared" ref="E133:E141" si="86">IF(D133&lt;&gt;0,IF((D133-C133)=-1,"Birdie",IF((D133-C133)=-2,"Eagle",IF((D133-C133)=0,"Par",IF((D133-C133)=1,"bogey",IF((D133-C133)=2,"Double bogey","Other"))))),"  ")</f>
        <v xml:space="preserve">  </v>
      </c>
      <c r="H133" s="32" t="s">
        <v>120</v>
      </c>
    </row>
    <row r="134" spans="2:9" x14ac:dyDescent="0.2">
      <c r="B134" s="30">
        <f t="shared" si="83"/>
        <v>2</v>
      </c>
      <c r="C134" s="30">
        <f t="shared" si="84"/>
        <v>4</v>
      </c>
      <c r="D134" s="31">
        <f t="shared" si="85"/>
        <v>0</v>
      </c>
      <c r="E134" s="30" t="str">
        <f t="shared" si="86"/>
        <v xml:space="preserve">  </v>
      </c>
      <c r="H134" t="s">
        <v>121</v>
      </c>
      <c r="I134">
        <f>COUNTIF(E133:E141,"Eagle")</f>
        <v>0</v>
      </c>
    </row>
    <row r="135" spans="2:9" x14ac:dyDescent="0.2">
      <c r="B135" s="30">
        <f t="shared" si="83"/>
        <v>3</v>
      </c>
      <c r="C135" s="30">
        <f t="shared" si="84"/>
        <v>3</v>
      </c>
      <c r="D135" s="31">
        <f t="shared" si="85"/>
        <v>0</v>
      </c>
      <c r="E135" s="30" t="str">
        <f t="shared" si="86"/>
        <v xml:space="preserve">  </v>
      </c>
      <c r="H135" t="s">
        <v>8</v>
      </c>
      <c r="I135">
        <f>COUNTIF(E133:E141,"Birdie")</f>
        <v>0</v>
      </c>
    </row>
    <row r="136" spans="2:9" x14ac:dyDescent="0.2">
      <c r="B136" s="30">
        <f t="shared" si="83"/>
        <v>4</v>
      </c>
      <c r="C136" s="30">
        <f t="shared" si="84"/>
        <v>4</v>
      </c>
      <c r="D136" s="31">
        <f t="shared" si="85"/>
        <v>0</v>
      </c>
      <c r="E136" s="30" t="str">
        <f t="shared" si="86"/>
        <v xml:space="preserve">  </v>
      </c>
      <c r="H136" t="s">
        <v>9</v>
      </c>
      <c r="I136">
        <f>COUNTIF(E133:E141,"Par")</f>
        <v>0</v>
      </c>
    </row>
    <row r="137" spans="2:9" x14ac:dyDescent="0.2">
      <c r="B137" s="30">
        <f t="shared" si="83"/>
        <v>5</v>
      </c>
      <c r="C137" s="30">
        <f t="shared" si="84"/>
        <v>5</v>
      </c>
      <c r="D137" s="31">
        <f t="shared" si="85"/>
        <v>0</v>
      </c>
      <c r="E137" s="30" t="str">
        <f t="shared" si="86"/>
        <v xml:space="preserve">  </v>
      </c>
      <c r="H137" t="s">
        <v>122</v>
      </c>
      <c r="I137">
        <f>COUNTIF(E133:E141,"bogey")</f>
        <v>0</v>
      </c>
    </row>
    <row r="138" spans="2:9" x14ac:dyDescent="0.2">
      <c r="B138" s="30">
        <f t="shared" si="83"/>
        <v>6</v>
      </c>
      <c r="C138" s="30">
        <f t="shared" si="84"/>
        <v>3</v>
      </c>
      <c r="D138" s="31">
        <f t="shared" si="85"/>
        <v>0</v>
      </c>
      <c r="E138" s="30" t="str">
        <f t="shared" si="86"/>
        <v xml:space="preserve">  </v>
      </c>
      <c r="H138" t="s">
        <v>123</v>
      </c>
      <c r="I138">
        <f>COUNTIF(E133:E141,"Double bogey")</f>
        <v>0</v>
      </c>
    </row>
    <row r="139" spans="2:9" x14ac:dyDescent="0.2">
      <c r="B139" s="30">
        <f t="shared" si="83"/>
        <v>7</v>
      </c>
      <c r="C139" s="30">
        <f t="shared" si="84"/>
        <v>4</v>
      </c>
      <c r="D139" s="31">
        <f t="shared" si="85"/>
        <v>0</v>
      </c>
      <c r="E139" s="30" t="str">
        <f t="shared" si="86"/>
        <v xml:space="preserve">  </v>
      </c>
      <c r="H139" t="s">
        <v>12</v>
      </c>
      <c r="I139">
        <f>COUNTIF(E133:E141,"Other")</f>
        <v>0</v>
      </c>
    </row>
    <row r="140" spans="2:9" x14ac:dyDescent="0.2">
      <c r="B140" s="30">
        <f t="shared" si="83"/>
        <v>8</v>
      </c>
      <c r="C140" s="30">
        <f t="shared" si="84"/>
        <v>4</v>
      </c>
      <c r="D140" s="31">
        <f t="shared" si="85"/>
        <v>0</v>
      </c>
      <c r="E140" s="30" t="str">
        <f t="shared" si="86"/>
        <v xml:space="preserve">  </v>
      </c>
    </row>
    <row r="141" spans="2:9" x14ac:dyDescent="0.2">
      <c r="B141" s="30">
        <f t="shared" si="83"/>
        <v>9</v>
      </c>
      <c r="C141" s="30">
        <f t="shared" si="84"/>
        <v>5</v>
      </c>
      <c r="D141" s="31">
        <f t="shared" si="85"/>
        <v>0</v>
      </c>
      <c r="E141" s="30" t="str">
        <f t="shared" si="86"/>
        <v xml:space="preserve">  </v>
      </c>
    </row>
    <row r="142" spans="2:9" x14ac:dyDescent="0.2">
      <c r="B142" s="30"/>
      <c r="C142" s="30"/>
      <c r="D142" s="31"/>
      <c r="E142" s="30"/>
    </row>
    <row r="143" spans="2:9" x14ac:dyDescent="0.2">
      <c r="B143" s="29">
        <f>AZ4</f>
        <v>45114</v>
      </c>
      <c r="C143" s="30"/>
      <c r="D143" s="31"/>
      <c r="E143" s="30"/>
    </row>
    <row r="144" spans="2:9" x14ac:dyDescent="0.2">
      <c r="B144" s="30">
        <f t="shared" ref="B144:B152" si="87">AX7</f>
        <v>10</v>
      </c>
      <c r="C144" s="30">
        <f t="shared" ref="C144:C152" si="88">AY7</f>
        <v>4</v>
      </c>
      <c r="D144" s="31">
        <f t="shared" ref="D144:D152" si="89">AZ7</f>
        <v>0</v>
      </c>
      <c r="E144" s="30" t="str">
        <f t="shared" ref="E144:E152" si="90">IF(D144&lt;&gt;0,IF((D144-C144)=-1,"Birdie",IF((D144-C144)=-2,"Eagle",IF((D144-C144)=0,"Par",IF((D144-C144)=1,"bogey",IF((D144-C144)=2,"Double bogey","Other"))))),"  ")</f>
        <v xml:space="preserve">  </v>
      </c>
      <c r="H144" s="32" t="s">
        <v>120</v>
      </c>
    </row>
    <row r="145" spans="2:9" x14ac:dyDescent="0.2">
      <c r="B145" s="30">
        <f t="shared" si="87"/>
        <v>11</v>
      </c>
      <c r="C145" s="30">
        <f t="shared" si="88"/>
        <v>4</v>
      </c>
      <c r="D145" s="31">
        <f t="shared" si="89"/>
        <v>0</v>
      </c>
      <c r="E145" s="30" t="str">
        <f t="shared" si="90"/>
        <v xml:space="preserve">  </v>
      </c>
      <c r="H145" t="s">
        <v>121</v>
      </c>
      <c r="I145">
        <f>COUNTIF(E144:E152,"Eagle")</f>
        <v>0</v>
      </c>
    </row>
    <row r="146" spans="2:9" x14ac:dyDescent="0.2">
      <c r="B146" s="30">
        <f t="shared" si="87"/>
        <v>12</v>
      </c>
      <c r="C146" s="30">
        <f t="shared" si="88"/>
        <v>4</v>
      </c>
      <c r="D146" s="31">
        <f t="shared" si="89"/>
        <v>0</v>
      </c>
      <c r="E146" s="30" t="str">
        <f t="shared" si="90"/>
        <v xml:space="preserve">  </v>
      </c>
      <c r="H146" t="s">
        <v>8</v>
      </c>
      <c r="I146">
        <f>COUNTIF(E144:E152,"Birdie")</f>
        <v>0</v>
      </c>
    </row>
    <row r="147" spans="2:9" x14ac:dyDescent="0.2">
      <c r="B147" s="30">
        <f t="shared" si="87"/>
        <v>13</v>
      </c>
      <c r="C147" s="30">
        <f t="shared" si="88"/>
        <v>5</v>
      </c>
      <c r="D147" s="31">
        <f t="shared" si="89"/>
        <v>0</v>
      </c>
      <c r="E147" s="30" t="str">
        <f t="shared" si="90"/>
        <v xml:space="preserve">  </v>
      </c>
      <c r="H147" t="s">
        <v>9</v>
      </c>
      <c r="I147">
        <f>COUNTIF(E144:E152,"Par")</f>
        <v>0</v>
      </c>
    </row>
    <row r="148" spans="2:9" x14ac:dyDescent="0.2">
      <c r="B148" s="30">
        <f t="shared" si="87"/>
        <v>14</v>
      </c>
      <c r="C148" s="30">
        <f t="shared" si="88"/>
        <v>3</v>
      </c>
      <c r="D148" s="31">
        <f t="shared" si="89"/>
        <v>0</v>
      </c>
      <c r="E148" s="30" t="str">
        <f t="shared" si="90"/>
        <v xml:space="preserve">  </v>
      </c>
      <c r="H148" t="s">
        <v>122</v>
      </c>
      <c r="I148">
        <f>COUNTIF(E144:E152,"bogey")</f>
        <v>0</v>
      </c>
    </row>
    <row r="149" spans="2:9" x14ac:dyDescent="0.2">
      <c r="B149" s="30">
        <f t="shared" si="87"/>
        <v>15</v>
      </c>
      <c r="C149" s="30">
        <f t="shared" si="88"/>
        <v>4</v>
      </c>
      <c r="D149" s="31">
        <f t="shared" si="89"/>
        <v>0</v>
      </c>
      <c r="E149" s="30" t="str">
        <f t="shared" si="90"/>
        <v xml:space="preserve">  </v>
      </c>
      <c r="H149" t="s">
        <v>123</v>
      </c>
      <c r="I149">
        <f>COUNTIF(E144:E152,"Double bogey")</f>
        <v>0</v>
      </c>
    </row>
    <row r="150" spans="2:9" x14ac:dyDescent="0.2">
      <c r="B150" s="30">
        <f t="shared" si="87"/>
        <v>16</v>
      </c>
      <c r="C150" s="30">
        <f t="shared" si="88"/>
        <v>4</v>
      </c>
      <c r="D150" s="31">
        <f t="shared" si="89"/>
        <v>0</v>
      </c>
      <c r="E150" s="30" t="str">
        <f t="shared" si="90"/>
        <v xml:space="preserve">  </v>
      </c>
      <c r="H150" t="s">
        <v>12</v>
      </c>
      <c r="I150">
        <f>COUNTIF(E144:E152,"Other")</f>
        <v>0</v>
      </c>
    </row>
    <row r="151" spans="2:9" x14ac:dyDescent="0.2">
      <c r="B151" s="30">
        <f t="shared" si="87"/>
        <v>17</v>
      </c>
      <c r="C151" s="30">
        <f t="shared" si="88"/>
        <v>3</v>
      </c>
      <c r="D151" s="31">
        <f t="shared" si="89"/>
        <v>0</v>
      </c>
      <c r="E151" s="30" t="str">
        <f t="shared" si="90"/>
        <v xml:space="preserve">  </v>
      </c>
    </row>
    <row r="152" spans="2:9" x14ac:dyDescent="0.2">
      <c r="B152" s="30">
        <f t="shared" si="87"/>
        <v>18</v>
      </c>
      <c r="C152" s="30">
        <f t="shared" si="88"/>
        <v>5</v>
      </c>
      <c r="D152" s="31">
        <f t="shared" si="89"/>
        <v>0</v>
      </c>
      <c r="E152" s="30" t="str">
        <f t="shared" si="90"/>
        <v xml:space="preserve">  </v>
      </c>
    </row>
    <row r="153" spans="2:9" x14ac:dyDescent="0.2">
      <c r="B153" s="30"/>
      <c r="C153" s="30"/>
      <c r="D153" s="31"/>
      <c r="E153" s="30"/>
    </row>
    <row r="154" spans="2:9" x14ac:dyDescent="0.2">
      <c r="B154" s="29">
        <f>BF4</f>
        <v>45121</v>
      </c>
      <c r="C154" s="30"/>
      <c r="D154" s="31"/>
      <c r="E154" s="30"/>
    </row>
    <row r="155" spans="2:9" x14ac:dyDescent="0.2">
      <c r="B155" s="30">
        <f t="shared" ref="B155:B163" si="91">BD7</f>
        <v>1</v>
      </c>
      <c r="C155" s="30">
        <f t="shared" ref="C155:C163" si="92">BE7</f>
        <v>4</v>
      </c>
      <c r="D155" s="31">
        <f t="shared" ref="D155:D163" si="93">BF7</f>
        <v>0</v>
      </c>
      <c r="E155" s="30" t="str">
        <f t="shared" ref="E155:E163" si="94">IF(D155&lt;&gt;0,IF((D155-C155)=-1,"Birdie",IF((D155-C155)=-2,"Eagle",IF((D155-C155)=0,"Par",IF((D155-C155)=1,"bogey",IF((D155-C155)=2,"Double bogey","Other"))))),"  ")</f>
        <v xml:space="preserve">  </v>
      </c>
      <c r="H155" s="32" t="s">
        <v>120</v>
      </c>
    </row>
    <row r="156" spans="2:9" x14ac:dyDescent="0.2">
      <c r="B156" s="30">
        <f t="shared" si="91"/>
        <v>2</v>
      </c>
      <c r="C156" s="30">
        <f t="shared" si="92"/>
        <v>4</v>
      </c>
      <c r="D156" s="31">
        <f t="shared" si="93"/>
        <v>0</v>
      </c>
      <c r="E156" s="30" t="str">
        <f t="shared" si="94"/>
        <v xml:space="preserve">  </v>
      </c>
      <c r="H156" t="s">
        <v>121</v>
      </c>
      <c r="I156">
        <f>COUNTIF(E155:E163,"Eagle")</f>
        <v>0</v>
      </c>
    </row>
    <row r="157" spans="2:9" x14ac:dyDescent="0.2">
      <c r="B157" s="30">
        <f t="shared" si="91"/>
        <v>3</v>
      </c>
      <c r="C157" s="30">
        <f t="shared" si="92"/>
        <v>3</v>
      </c>
      <c r="D157" s="31">
        <f t="shared" si="93"/>
        <v>0</v>
      </c>
      <c r="E157" s="30" t="str">
        <f t="shared" si="94"/>
        <v xml:space="preserve">  </v>
      </c>
      <c r="H157" t="s">
        <v>8</v>
      </c>
      <c r="I157">
        <f>COUNTIF(E155:E163,"Birdie")</f>
        <v>0</v>
      </c>
    </row>
    <row r="158" spans="2:9" x14ac:dyDescent="0.2">
      <c r="B158" s="30">
        <f t="shared" si="91"/>
        <v>4</v>
      </c>
      <c r="C158" s="30">
        <f t="shared" si="92"/>
        <v>4</v>
      </c>
      <c r="D158" s="31">
        <f t="shared" si="93"/>
        <v>0</v>
      </c>
      <c r="E158" s="30" t="str">
        <f t="shared" si="94"/>
        <v xml:space="preserve">  </v>
      </c>
      <c r="H158" t="s">
        <v>9</v>
      </c>
      <c r="I158">
        <f>COUNTIF(E155:E163,"Par")</f>
        <v>0</v>
      </c>
    </row>
    <row r="159" spans="2:9" x14ac:dyDescent="0.2">
      <c r="B159" s="30">
        <f t="shared" si="91"/>
        <v>5</v>
      </c>
      <c r="C159" s="30">
        <f t="shared" si="92"/>
        <v>5</v>
      </c>
      <c r="D159" s="31">
        <f t="shared" si="93"/>
        <v>0</v>
      </c>
      <c r="E159" s="30" t="str">
        <f t="shared" si="94"/>
        <v xml:space="preserve">  </v>
      </c>
      <c r="H159" t="s">
        <v>122</v>
      </c>
      <c r="I159">
        <f>COUNTIF(E155:E163,"bogey")</f>
        <v>0</v>
      </c>
    </row>
    <row r="160" spans="2:9" x14ac:dyDescent="0.2">
      <c r="B160" s="30">
        <f t="shared" si="91"/>
        <v>6</v>
      </c>
      <c r="C160" s="30">
        <f t="shared" si="92"/>
        <v>3</v>
      </c>
      <c r="D160" s="31">
        <f t="shared" si="93"/>
        <v>0</v>
      </c>
      <c r="E160" s="30" t="str">
        <f t="shared" si="94"/>
        <v xml:space="preserve">  </v>
      </c>
      <c r="H160" t="s">
        <v>123</v>
      </c>
      <c r="I160">
        <f>COUNTIF(E155:E163,"Double bogey")</f>
        <v>0</v>
      </c>
    </row>
    <row r="161" spans="2:9" x14ac:dyDescent="0.2">
      <c r="B161" s="30">
        <f t="shared" si="91"/>
        <v>7</v>
      </c>
      <c r="C161" s="30">
        <f t="shared" si="92"/>
        <v>4</v>
      </c>
      <c r="D161" s="31">
        <f t="shared" si="93"/>
        <v>0</v>
      </c>
      <c r="E161" s="30" t="str">
        <f t="shared" si="94"/>
        <v xml:space="preserve">  </v>
      </c>
      <c r="H161" t="s">
        <v>12</v>
      </c>
      <c r="I161">
        <f>COUNTIF(E155:E163,"Other")</f>
        <v>0</v>
      </c>
    </row>
    <row r="162" spans="2:9" x14ac:dyDescent="0.2">
      <c r="B162" s="30">
        <f t="shared" si="91"/>
        <v>8</v>
      </c>
      <c r="C162" s="30">
        <f t="shared" si="92"/>
        <v>4</v>
      </c>
      <c r="D162" s="31">
        <f t="shared" si="93"/>
        <v>0</v>
      </c>
      <c r="E162" s="30" t="str">
        <f t="shared" si="94"/>
        <v xml:space="preserve">  </v>
      </c>
    </row>
    <row r="163" spans="2:9" x14ac:dyDescent="0.2">
      <c r="B163" s="30">
        <f t="shared" si="91"/>
        <v>9</v>
      </c>
      <c r="C163" s="30">
        <f t="shared" si="92"/>
        <v>5</v>
      </c>
      <c r="D163" s="31">
        <f t="shared" si="93"/>
        <v>0</v>
      </c>
      <c r="E163" s="30" t="str">
        <f t="shared" si="94"/>
        <v xml:space="preserve">  </v>
      </c>
    </row>
    <row r="164" spans="2:9" x14ac:dyDescent="0.2">
      <c r="B164" s="30"/>
      <c r="C164" s="30"/>
      <c r="D164" s="31"/>
      <c r="E164" s="30"/>
    </row>
    <row r="165" spans="2:9" x14ac:dyDescent="0.2">
      <c r="B165" s="29">
        <f>BL4</f>
        <v>45128</v>
      </c>
      <c r="C165" s="30"/>
      <c r="D165" s="31"/>
      <c r="E165" s="30"/>
    </row>
    <row r="166" spans="2:9" x14ac:dyDescent="0.2">
      <c r="B166" s="30">
        <f t="shared" ref="B166:B174" si="95">BJ7</f>
        <v>10</v>
      </c>
      <c r="C166" s="30">
        <f t="shared" ref="C166:C174" si="96">BK7</f>
        <v>4</v>
      </c>
      <c r="D166" s="31">
        <f t="shared" ref="D166:D174" si="97">BL7</f>
        <v>0</v>
      </c>
      <c r="E166" s="30" t="str">
        <f t="shared" ref="E166:E174" si="98">IF(D166&lt;&gt;0,IF((D166-C166)=-1,"Birdie",IF((D166-C166)=-2,"Eagle",IF((D166-C166)=0,"Par",IF((D166-C166)=1,"bogey",IF((D166-C166)=2,"Double bogey","Other"))))),"  ")</f>
        <v xml:space="preserve">  </v>
      </c>
      <c r="H166" s="32" t="s">
        <v>120</v>
      </c>
    </row>
    <row r="167" spans="2:9" x14ac:dyDescent="0.2">
      <c r="B167" s="30">
        <f t="shared" si="95"/>
        <v>11</v>
      </c>
      <c r="C167" s="30">
        <f t="shared" si="96"/>
        <v>4</v>
      </c>
      <c r="D167" s="31">
        <f t="shared" si="97"/>
        <v>0</v>
      </c>
      <c r="E167" s="30" t="str">
        <f t="shared" si="98"/>
        <v xml:space="preserve">  </v>
      </c>
      <c r="H167" t="s">
        <v>121</v>
      </c>
      <c r="I167">
        <f>COUNTIF(E166:E174,"Eagle")</f>
        <v>0</v>
      </c>
    </row>
    <row r="168" spans="2:9" x14ac:dyDescent="0.2">
      <c r="B168" s="30">
        <f t="shared" si="95"/>
        <v>12</v>
      </c>
      <c r="C168" s="30">
        <f t="shared" si="96"/>
        <v>4</v>
      </c>
      <c r="D168" s="31">
        <f t="shared" si="97"/>
        <v>0</v>
      </c>
      <c r="E168" s="30" t="str">
        <f t="shared" si="98"/>
        <v xml:space="preserve">  </v>
      </c>
      <c r="H168" t="s">
        <v>8</v>
      </c>
      <c r="I168">
        <f>COUNTIF(E166:E174,"Birdie")</f>
        <v>0</v>
      </c>
    </row>
    <row r="169" spans="2:9" x14ac:dyDescent="0.2">
      <c r="B169" s="30">
        <f t="shared" si="95"/>
        <v>13</v>
      </c>
      <c r="C169" s="30">
        <f t="shared" si="96"/>
        <v>5</v>
      </c>
      <c r="D169" s="31">
        <f t="shared" si="97"/>
        <v>0</v>
      </c>
      <c r="E169" s="30" t="str">
        <f t="shared" si="98"/>
        <v xml:space="preserve">  </v>
      </c>
      <c r="H169" t="s">
        <v>9</v>
      </c>
      <c r="I169">
        <f>COUNTIF(E166:E174,"Par")</f>
        <v>0</v>
      </c>
    </row>
    <row r="170" spans="2:9" x14ac:dyDescent="0.2">
      <c r="B170" s="30">
        <f t="shared" si="95"/>
        <v>14</v>
      </c>
      <c r="C170" s="30">
        <f t="shared" si="96"/>
        <v>3</v>
      </c>
      <c r="D170" s="31">
        <f t="shared" si="97"/>
        <v>0</v>
      </c>
      <c r="E170" s="30" t="str">
        <f t="shared" si="98"/>
        <v xml:space="preserve">  </v>
      </c>
      <c r="H170" t="s">
        <v>122</v>
      </c>
      <c r="I170">
        <f>COUNTIF(E166:E174,"bogey")</f>
        <v>0</v>
      </c>
    </row>
    <row r="171" spans="2:9" x14ac:dyDescent="0.2">
      <c r="B171" s="30">
        <f t="shared" si="95"/>
        <v>15</v>
      </c>
      <c r="C171" s="30">
        <f t="shared" si="96"/>
        <v>4</v>
      </c>
      <c r="D171" s="31">
        <f t="shared" si="97"/>
        <v>0</v>
      </c>
      <c r="E171" s="30" t="str">
        <f t="shared" si="98"/>
        <v xml:space="preserve">  </v>
      </c>
      <c r="H171" t="s">
        <v>123</v>
      </c>
      <c r="I171">
        <f>COUNTIF(E166:E174,"Double bogey")</f>
        <v>0</v>
      </c>
    </row>
    <row r="172" spans="2:9" x14ac:dyDescent="0.2">
      <c r="B172" s="30">
        <f t="shared" si="95"/>
        <v>16</v>
      </c>
      <c r="C172" s="30">
        <f t="shared" si="96"/>
        <v>4</v>
      </c>
      <c r="D172" s="31">
        <f t="shared" si="97"/>
        <v>0</v>
      </c>
      <c r="E172" s="30" t="str">
        <f t="shared" si="98"/>
        <v xml:space="preserve">  </v>
      </c>
      <c r="H172" t="s">
        <v>12</v>
      </c>
      <c r="I172">
        <f>COUNTIF(E166:E174,"Other")</f>
        <v>0</v>
      </c>
    </row>
    <row r="173" spans="2:9" x14ac:dyDescent="0.2">
      <c r="B173" s="30">
        <f t="shared" si="95"/>
        <v>17</v>
      </c>
      <c r="C173" s="30">
        <f t="shared" si="96"/>
        <v>3</v>
      </c>
      <c r="D173" s="31">
        <f t="shared" si="97"/>
        <v>0</v>
      </c>
      <c r="E173" s="30" t="str">
        <f t="shared" si="98"/>
        <v xml:space="preserve">  </v>
      </c>
    </row>
    <row r="174" spans="2:9" x14ac:dyDescent="0.2">
      <c r="B174" s="30">
        <f t="shared" si="95"/>
        <v>18</v>
      </c>
      <c r="C174" s="30">
        <f t="shared" si="96"/>
        <v>5</v>
      </c>
      <c r="D174" s="31">
        <f t="shared" si="97"/>
        <v>0</v>
      </c>
      <c r="E174" s="30" t="str">
        <f t="shared" si="98"/>
        <v xml:space="preserve">  </v>
      </c>
    </row>
    <row r="175" spans="2:9" x14ac:dyDescent="0.2">
      <c r="B175" s="30"/>
      <c r="C175" s="30"/>
      <c r="D175" s="31"/>
      <c r="E175" s="30"/>
    </row>
    <row r="176" spans="2:9" x14ac:dyDescent="0.2">
      <c r="B176" s="29">
        <f>BR4</f>
        <v>45135</v>
      </c>
      <c r="C176" s="30"/>
      <c r="D176" s="31"/>
      <c r="E176" s="30"/>
    </row>
    <row r="177" spans="2:9" x14ac:dyDescent="0.2">
      <c r="B177" s="30">
        <f t="shared" ref="B177:B185" si="99">BP7</f>
        <v>1</v>
      </c>
      <c r="C177" s="30">
        <f t="shared" ref="C177:C185" si="100">BQ7</f>
        <v>4</v>
      </c>
      <c r="D177" s="31">
        <f t="shared" ref="D177:D185" si="101">BR7</f>
        <v>0</v>
      </c>
      <c r="E177" s="30" t="str">
        <f t="shared" ref="E177:E185" si="102">IF(D177&lt;&gt;0,IF((D177-C177)=-1,"Birdie",IF((D177-C177)=-2,"Eagle",IF((D177-C177)=0,"Par",IF((D177-C177)=1,"bogey",IF((D177-C177)=2,"Double bogey","Other"))))),"  ")</f>
        <v xml:space="preserve">  </v>
      </c>
      <c r="H177" s="32" t="s">
        <v>120</v>
      </c>
    </row>
    <row r="178" spans="2:9" x14ac:dyDescent="0.2">
      <c r="B178" s="30">
        <f t="shared" si="99"/>
        <v>2</v>
      </c>
      <c r="C178" s="30">
        <f t="shared" si="100"/>
        <v>4</v>
      </c>
      <c r="D178" s="31">
        <f t="shared" si="101"/>
        <v>0</v>
      </c>
      <c r="E178" s="30" t="str">
        <f t="shared" si="102"/>
        <v xml:space="preserve">  </v>
      </c>
      <c r="H178" t="s">
        <v>121</v>
      </c>
      <c r="I178">
        <f>COUNTIF(E177:E185,"Eagle")</f>
        <v>0</v>
      </c>
    </row>
    <row r="179" spans="2:9" x14ac:dyDescent="0.2">
      <c r="B179" s="30">
        <f t="shared" si="99"/>
        <v>3</v>
      </c>
      <c r="C179" s="30">
        <f t="shared" si="100"/>
        <v>3</v>
      </c>
      <c r="D179" s="31">
        <f t="shared" si="101"/>
        <v>0</v>
      </c>
      <c r="E179" s="30" t="str">
        <f t="shared" si="102"/>
        <v xml:space="preserve">  </v>
      </c>
      <c r="H179" t="s">
        <v>8</v>
      </c>
      <c r="I179">
        <f>COUNTIF(E177:E185,"Birdie")</f>
        <v>0</v>
      </c>
    </row>
    <row r="180" spans="2:9" x14ac:dyDescent="0.2">
      <c r="B180" s="30">
        <f t="shared" si="99"/>
        <v>4</v>
      </c>
      <c r="C180" s="30">
        <f t="shared" si="100"/>
        <v>4</v>
      </c>
      <c r="D180" s="31">
        <f t="shared" si="101"/>
        <v>0</v>
      </c>
      <c r="E180" s="30" t="str">
        <f t="shared" si="102"/>
        <v xml:space="preserve">  </v>
      </c>
      <c r="H180" t="s">
        <v>9</v>
      </c>
      <c r="I180">
        <f>COUNTIF(E177:E185,"Par")</f>
        <v>0</v>
      </c>
    </row>
    <row r="181" spans="2:9" x14ac:dyDescent="0.2">
      <c r="B181" s="30">
        <f t="shared" si="99"/>
        <v>5</v>
      </c>
      <c r="C181" s="30">
        <f t="shared" si="100"/>
        <v>5</v>
      </c>
      <c r="D181" s="31">
        <f t="shared" si="101"/>
        <v>0</v>
      </c>
      <c r="E181" s="30" t="str">
        <f t="shared" si="102"/>
        <v xml:space="preserve">  </v>
      </c>
      <c r="H181" t="s">
        <v>122</v>
      </c>
      <c r="I181">
        <f>COUNTIF(E177:E185,"bogey")</f>
        <v>0</v>
      </c>
    </row>
    <row r="182" spans="2:9" x14ac:dyDescent="0.2">
      <c r="B182" s="30">
        <f t="shared" si="99"/>
        <v>6</v>
      </c>
      <c r="C182" s="30">
        <f t="shared" si="100"/>
        <v>3</v>
      </c>
      <c r="D182" s="31">
        <f t="shared" si="101"/>
        <v>0</v>
      </c>
      <c r="E182" s="30" t="str">
        <f t="shared" si="102"/>
        <v xml:space="preserve">  </v>
      </c>
      <c r="H182" t="s">
        <v>123</v>
      </c>
      <c r="I182">
        <f>COUNTIF(E177:E185,"Double bogey")</f>
        <v>0</v>
      </c>
    </row>
    <row r="183" spans="2:9" x14ac:dyDescent="0.2">
      <c r="B183" s="30">
        <f t="shared" si="99"/>
        <v>7</v>
      </c>
      <c r="C183" s="30">
        <f t="shared" si="100"/>
        <v>4</v>
      </c>
      <c r="D183" s="31">
        <f t="shared" si="101"/>
        <v>0</v>
      </c>
      <c r="E183" s="30" t="str">
        <f t="shared" si="102"/>
        <v xml:space="preserve">  </v>
      </c>
      <c r="H183" t="s">
        <v>12</v>
      </c>
      <c r="I183">
        <f>COUNTIF(E177:E185,"Other")</f>
        <v>0</v>
      </c>
    </row>
    <row r="184" spans="2:9" x14ac:dyDescent="0.2">
      <c r="B184" s="30">
        <f t="shared" si="99"/>
        <v>8</v>
      </c>
      <c r="C184" s="30">
        <f t="shared" si="100"/>
        <v>4</v>
      </c>
      <c r="D184" s="31">
        <f t="shared" si="101"/>
        <v>0</v>
      </c>
      <c r="E184" s="30" t="str">
        <f t="shared" si="102"/>
        <v xml:space="preserve">  </v>
      </c>
    </row>
    <row r="185" spans="2:9" x14ac:dyDescent="0.2">
      <c r="B185" s="30">
        <f t="shared" si="99"/>
        <v>9</v>
      </c>
      <c r="C185" s="30">
        <f t="shared" si="100"/>
        <v>5</v>
      </c>
      <c r="D185" s="31">
        <f t="shared" si="101"/>
        <v>0</v>
      </c>
      <c r="E185" s="30" t="str">
        <f t="shared" si="102"/>
        <v xml:space="preserve">  </v>
      </c>
    </row>
    <row r="186" spans="2:9" x14ac:dyDescent="0.2">
      <c r="B186" s="30"/>
      <c r="C186" s="30"/>
      <c r="D186" s="31"/>
      <c r="E186" s="30"/>
    </row>
    <row r="187" spans="2:9" x14ac:dyDescent="0.2">
      <c r="B187" s="29">
        <f>BX4</f>
        <v>45149</v>
      </c>
      <c r="C187" s="30"/>
      <c r="D187" s="31"/>
      <c r="E187" s="30"/>
    </row>
    <row r="188" spans="2:9" x14ac:dyDescent="0.2">
      <c r="B188" s="30">
        <f t="shared" ref="B188:B196" si="103">BV7</f>
        <v>1</v>
      </c>
      <c r="C188" s="30">
        <f t="shared" ref="C188:C196" si="104">BW7</f>
        <v>4</v>
      </c>
      <c r="D188" s="31">
        <f t="shared" ref="D188:D196" si="105">BX7</f>
        <v>0</v>
      </c>
      <c r="E188" s="30" t="str">
        <f t="shared" ref="E188:E196" si="106">IF(D188&lt;&gt;0,IF((D188-C188)=-1,"Birdie",IF((D188-C188)=-2,"Eagle",IF((D188-C188)=0,"Par",IF((D188-C188)=1,"bogey",IF((D188-C188)=2,"Double bogey","Other"))))),"  ")</f>
        <v xml:space="preserve">  </v>
      </c>
      <c r="H188" s="32" t="s">
        <v>120</v>
      </c>
    </row>
    <row r="189" spans="2:9" x14ac:dyDescent="0.2">
      <c r="B189" s="30">
        <f t="shared" si="103"/>
        <v>2</v>
      </c>
      <c r="C189" s="30">
        <f t="shared" si="104"/>
        <v>4</v>
      </c>
      <c r="D189" s="31">
        <f t="shared" si="105"/>
        <v>0</v>
      </c>
      <c r="E189" s="30" t="str">
        <f t="shared" si="106"/>
        <v xml:space="preserve">  </v>
      </c>
      <c r="H189" t="s">
        <v>121</v>
      </c>
      <c r="I189">
        <f>COUNTIF(E188:E196,"Eagle")</f>
        <v>0</v>
      </c>
    </row>
    <row r="190" spans="2:9" x14ac:dyDescent="0.2">
      <c r="B190" s="30">
        <f t="shared" si="103"/>
        <v>3</v>
      </c>
      <c r="C190" s="30">
        <f t="shared" si="104"/>
        <v>3</v>
      </c>
      <c r="D190" s="31">
        <f t="shared" si="105"/>
        <v>0</v>
      </c>
      <c r="E190" s="30" t="str">
        <f t="shared" si="106"/>
        <v xml:space="preserve">  </v>
      </c>
      <c r="H190" t="s">
        <v>8</v>
      </c>
      <c r="I190">
        <f>COUNTIF(E188:E196,"Birdie")</f>
        <v>0</v>
      </c>
    </row>
    <row r="191" spans="2:9" x14ac:dyDescent="0.2">
      <c r="B191" s="30">
        <f t="shared" si="103"/>
        <v>4</v>
      </c>
      <c r="C191" s="30">
        <f t="shared" si="104"/>
        <v>4</v>
      </c>
      <c r="D191" s="31">
        <f t="shared" si="105"/>
        <v>0</v>
      </c>
      <c r="E191" s="30" t="str">
        <f t="shared" si="106"/>
        <v xml:space="preserve">  </v>
      </c>
      <c r="H191" t="s">
        <v>9</v>
      </c>
      <c r="I191">
        <f>COUNTIF(E188:E196,"Par")</f>
        <v>0</v>
      </c>
    </row>
    <row r="192" spans="2:9" x14ac:dyDescent="0.2">
      <c r="B192" s="30">
        <f t="shared" si="103"/>
        <v>5</v>
      </c>
      <c r="C192" s="30">
        <f t="shared" si="104"/>
        <v>5</v>
      </c>
      <c r="D192" s="31">
        <f t="shared" si="105"/>
        <v>0</v>
      </c>
      <c r="E192" s="30" t="str">
        <f t="shared" si="106"/>
        <v xml:space="preserve">  </v>
      </c>
      <c r="H192" t="s">
        <v>122</v>
      </c>
      <c r="I192">
        <f>COUNTIF(E188:E196,"bogey")</f>
        <v>0</v>
      </c>
    </row>
    <row r="193" spans="2:9" x14ac:dyDescent="0.2">
      <c r="B193" s="30">
        <f t="shared" si="103"/>
        <v>6</v>
      </c>
      <c r="C193" s="30">
        <f t="shared" si="104"/>
        <v>3</v>
      </c>
      <c r="D193" s="31">
        <f t="shared" si="105"/>
        <v>0</v>
      </c>
      <c r="E193" s="30" t="str">
        <f t="shared" si="106"/>
        <v xml:space="preserve">  </v>
      </c>
      <c r="H193" t="s">
        <v>123</v>
      </c>
      <c r="I193">
        <f>COUNTIF(E188:E196,"Double bogey")</f>
        <v>0</v>
      </c>
    </row>
    <row r="194" spans="2:9" x14ac:dyDescent="0.2">
      <c r="B194" s="30">
        <f t="shared" si="103"/>
        <v>7</v>
      </c>
      <c r="C194" s="30">
        <f t="shared" si="104"/>
        <v>4</v>
      </c>
      <c r="D194" s="31">
        <f t="shared" si="105"/>
        <v>0</v>
      </c>
      <c r="E194" s="30" t="str">
        <f t="shared" si="106"/>
        <v xml:space="preserve">  </v>
      </c>
      <c r="H194" t="s">
        <v>12</v>
      </c>
      <c r="I194">
        <f>COUNTIF(E188:E196,"Other")</f>
        <v>0</v>
      </c>
    </row>
    <row r="195" spans="2:9" x14ac:dyDescent="0.2">
      <c r="B195" s="30">
        <f t="shared" si="103"/>
        <v>8</v>
      </c>
      <c r="C195" s="30">
        <f t="shared" si="104"/>
        <v>4</v>
      </c>
      <c r="D195" s="31">
        <f t="shared" si="105"/>
        <v>0</v>
      </c>
      <c r="E195" s="30" t="str">
        <f t="shared" si="106"/>
        <v xml:space="preserve">  </v>
      </c>
    </row>
    <row r="196" spans="2:9" x14ac:dyDescent="0.2">
      <c r="B196" s="30">
        <f t="shared" si="103"/>
        <v>9</v>
      </c>
      <c r="C196" s="30">
        <f t="shared" si="104"/>
        <v>5</v>
      </c>
      <c r="D196" s="31">
        <f t="shared" si="105"/>
        <v>0</v>
      </c>
      <c r="E196" s="30" t="str">
        <f t="shared" si="106"/>
        <v xml:space="preserve">  </v>
      </c>
    </row>
    <row r="197" spans="2:9" x14ac:dyDescent="0.2">
      <c r="B197" s="30"/>
      <c r="C197" s="30"/>
      <c r="D197" s="31"/>
      <c r="E197" s="30"/>
    </row>
    <row r="198" spans="2:9" x14ac:dyDescent="0.2">
      <c r="B198" s="29">
        <f>CD4</f>
        <v>45156</v>
      </c>
      <c r="C198" s="30"/>
      <c r="D198" s="31"/>
      <c r="E198" s="30"/>
    </row>
    <row r="199" spans="2:9" x14ac:dyDescent="0.2">
      <c r="B199" s="30">
        <f t="shared" ref="B199:B207" si="107">CB7</f>
        <v>10</v>
      </c>
      <c r="C199" s="30">
        <f t="shared" ref="C199:C207" si="108">CC7</f>
        <v>4</v>
      </c>
      <c r="D199" s="31">
        <f t="shared" ref="D199:D207" si="109">CD7</f>
        <v>0</v>
      </c>
      <c r="E199" s="30" t="str">
        <f t="shared" ref="E199:E207" si="110">IF(D199&lt;&gt;0,IF((D199-C199)=-1,"Birdie",IF((D199-C199)=-2,"Eagle",IF((D199-C199)=0,"Par",IF((D199-C199)=1,"bogey",IF((D199-C199)=2,"Double bogey","Other"))))),"  ")</f>
        <v xml:space="preserve">  </v>
      </c>
      <c r="H199" s="32" t="s">
        <v>120</v>
      </c>
    </row>
    <row r="200" spans="2:9" x14ac:dyDescent="0.2">
      <c r="B200" s="30">
        <f t="shared" si="107"/>
        <v>11</v>
      </c>
      <c r="C200" s="30">
        <f t="shared" si="108"/>
        <v>4</v>
      </c>
      <c r="D200" s="31">
        <f t="shared" si="109"/>
        <v>0</v>
      </c>
      <c r="E200" s="30" t="str">
        <f t="shared" si="110"/>
        <v xml:space="preserve">  </v>
      </c>
      <c r="H200" t="s">
        <v>121</v>
      </c>
      <c r="I200">
        <f>COUNTIF(E199:E207,"Eagle")</f>
        <v>0</v>
      </c>
    </row>
    <row r="201" spans="2:9" x14ac:dyDescent="0.2">
      <c r="B201" s="30">
        <f t="shared" si="107"/>
        <v>12</v>
      </c>
      <c r="C201" s="30">
        <f t="shared" si="108"/>
        <v>4</v>
      </c>
      <c r="D201" s="31">
        <f t="shared" si="109"/>
        <v>0</v>
      </c>
      <c r="E201" s="30" t="str">
        <f t="shared" si="110"/>
        <v xml:space="preserve">  </v>
      </c>
      <c r="H201" t="s">
        <v>8</v>
      </c>
      <c r="I201">
        <f>COUNTIF(E199:E207,"Birdie")</f>
        <v>0</v>
      </c>
    </row>
    <row r="202" spans="2:9" x14ac:dyDescent="0.2">
      <c r="B202" s="30">
        <f t="shared" si="107"/>
        <v>13</v>
      </c>
      <c r="C202" s="30">
        <f t="shared" si="108"/>
        <v>5</v>
      </c>
      <c r="D202" s="31">
        <f t="shared" si="109"/>
        <v>0</v>
      </c>
      <c r="E202" s="30" t="str">
        <f t="shared" si="110"/>
        <v xml:space="preserve">  </v>
      </c>
      <c r="H202" t="s">
        <v>9</v>
      </c>
      <c r="I202">
        <f>COUNTIF(E199:E207,"Par")</f>
        <v>0</v>
      </c>
    </row>
    <row r="203" spans="2:9" x14ac:dyDescent="0.2">
      <c r="B203" s="30">
        <f t="shared" si="107"/>
        <v>14</v>
      </c>
      <c r="C203" s="30">
        <f t="shared" si="108"/>
        <v>3</v>
      </c>
      <c r="D203" s="31">
        <f t="shared" si="109"/>
        <v>0</v>
      </c>
      <c r="E203" s="30" t="str">
        <f t="shared" si="110"/>
        <v xml:space="preserve">  </v>
      </c>
      <c r="H203" t="s">
        <v>122</v>
      </c>
      <c r="I203">
        <f>COUNTIF(E199:E207,"bogey")</f>
        <v>0</v>
      </c>
    </row>
    <row r="204" spans="2:9" x14ac:dyDescent="0.2">
      <c r="B204" s="30">
        <f t="shared" si="107"/>
        <v>15</v>
      </c>
      <c r="C204" s="30">
        <f t="shared" si="108"/>
        <v>4</v>
      </c>
      <c r="D204" s="31">
        <f t="shared" si="109"/>
        <v>0</v>
      </c>
      <c r="E204" s="30" t="str">
        <f t="shared" si="110"/>
        <v xml:space="preserve">  </v>
      </c>
      <c r="H204" t="s">
        <v>123</v>
      </c>
      <c r="I204">
        <f>COUNTIF(E199:E207,"Double bogey")</f>
        <v>0</v>
      </c>
    </row>
    <row r="205" spans="2:9" x14ac:dyDescent="0.2">
      <c r="B205" s="30">
        <f t="shared" si="107"/>
        <v>16</v>
      </c>
      <c r="C205" s="30">
        <f t="shared" si="108"/>
        <v>4</v>
      </c>
      <c r="D205" s="31">
        <f t="shared" si="109"/>
        <v>0</v>
      </c>
      <c r="E205" s="30" t="str">
        <f t="shared" si="110"/>
        <v xml:space="preserve">  </v>
      </c>
      <c r="H205" t="s">
        <v>12</v>
      </c>
      <c r="I205">
        <f>COUNTIF(E199:E207,"Other")</f>
        <v>0</v>
      </c>
    </row>
    <row r="206" spans="2:9" x14ac:dyDescent="0.2">
      <c r="B206" s="30">
        <f t="shared" si="107"/>
        <v>17</v>
      </c>
      <c r="C206" s="30">
        <f t="shared" si="108"/>
        <v>3</v>
      </c>
      <c r="D206" s="31">
        <f t="shared" si="109"/>
        <v>0</v>
      </c>
      <c r="E206" s="30" t="str">
        <f t="shared" si="110"/>
        <v xml:space="preserve">  </v>
      </c>
    </row>
    <row r="207" spans="2:9" x14ac:dyDescent="0.2">
      <c r="B207" s="30">
        <f t="shared" si="107"/>
        <v>18</v>
      </c>
      <c r="C207" s="30">
        <f t="shared" si="108"/>
        <v>5</v>
      </c>
      <c r="D207" s="31">
        <f t="shared" si="109"/>
        <v>0</v>
      </c>
      <c r="E207" s="30" t="str">
        <f t="shared" si="110"/>
        <v xml:space="preserve">  </v>
      </c>
    </row>
    <row r="208" spans="2:9" x14ac:dyDescent="0.2">
      <c r="B208" s="30"/>
      <c r="C208" s="30"/>
      <c r="D208" s="31"/>
      <c r="E208" s="30"/>
    </row>
    <row r="209" spans="2:9" x14ac:dyDescent="0.2">
      <c r="B209" s="29">
        <f>CJ4</f>
        <v>45163</v>
      </c>
      <c r="C209" s="30"/>
      <c r="D209" s="31"/>
      <c r="E209" s="30"/>
    </row>
    <row r="210" spans="2:9" x14ac:dyDescent="0.2">
      <c r="B210" s="30">
        <f t="shared" ref="B210:B218" si="111">CH7</f>
        <v>1</v>
      </c>
      <c r="C210" s="30">
        <f t="shared" ref="C210:C218" si="112">CI7</f>
        <v>4</v>
      </c>
      <c r="D210" s="31">
        <f t="shared" ref="D210:D218" si="113">CJ7</f>
        <v>0</v>
      </c>
      <c r="E210" s="30" t="str">
        <f t="shared" ref="E210:E218" si="114">IF(D210&lt;&gt;0,IF((D210-C210)=-1,"Birdie",IF((D210-C210)=-2,"Eagle",IF((D210-C210)=0,"Par",IF((D210-C210)=1,"bogey",IF((D210-C210)=2,"Double bogey","Other"))))),"  ")</f>
        <v xml:space="preserve">  </v>
      </c>
      <c r="H210" s="32" t="s">
        <v>120</v>
      </c>
    </row>
    <row r="211" spans="2:9" x14ac:dyDescent="0.2">
      <c r="B211" s="30">
        <f t="shared" si="111"/>
        <v>2</v>
      </c>
      <c r="C211" s="30">
        <f t="shared" si="112"/>
        <v>4</v>
      </c>
      <c r="D211" s="31">
        <f t="shared" si="113"/>
        <v>0</v>
      </c>
      <c r="E211" s="30" t="str">
        <f t="shared" si="114"/>
        <v xml:space="preserve">  </v>
      </c>
      <c r="H211" t="s">
        <v>121</v>
      </c>
      <c r="I211">
        <f>COUNTIF(E210:E218,"Eagle")</f>
        <v>0</v>
      </c>
    </row>
    <row r="212" spans="2:9" x14ac:dyDescent="0.2">
      <c r="B212" s="30">
        <f t="shared" si="111"/>
        <v>3</v>
      </c>
      <c r="C212" s="30">
        <f t="shared" si="112"/>
        <v>3</v>
      </c>
      <c r="D212" s="31">
        <f t="shared" si="113"/>
        <v>0</v>
      </c>
      <c r="E212" s="30" t="str">
        <f t="shared" si="114"/>
        <v xml:space="preserve">  </v>
      </c>
      <c r="H212" t="s">
        <v>8</v>
      </c>
      <c r="I212">
        <f>COUNTIF(E210:E218,"Birdie")</f>
        <v>0</v>
      </c>
    </row>
    <row r="213" spans="2:9" x14ac:dyDescent="0.2">
      <c r="B213" s="30">
        <f t="shared" si="111"/>
        <v>4</v>
      </c>
      <c r="C213" s="30">
        <f t="shared" si="112"/>
        <v>4</v>
      </c>
      <c r="D213" s="31">
        <f t="shared" si="113"/>
        <v>0</v>
      </c>
      <c r="E213" s="30" t="str">
        <f t="shared" si="114"/>
        <v xml:space="preserve">  </v>
      </c>
      <c r="H213" t="s">
        <v>9</v>
      </c>
      <c r="I213">
        <f>COUNTIF(E210:E218,"Par")</f>
        <v>0</v>
      </c>
    </row>
    <row r="214" spans="2:9" x14ac:dyDescent="0.2">
      <c r="B214" s="30">
        <f t="shared" si="111"/>
        <v>5</v>
      </c>
      <c r="C214" s="30">
        <f t="shared" si="112"/>
        <v>5</v>
      </c>
      <c r="D214" s="31">
        <f t="shared" si="113"/>
        <v>0</v>
      </c>
      <c r="E214" s="30" t="str">
        <f t="shared" si="114"/>
        <v xml:space="preserve">  </v>
      </c>
      <c r="H214" t="s">
        <v>122</v>
      </c>
      <c r="I214">
        <f>COUNTIF(E210:E218,"bogey")</f>
        <v>0</v>
      </c>
    </row>
    <row r="215" spans="2:9" x14ac:dyDescent="0.2">
      <c r="B215" s="30">
        <f t="shared" si="111"/>
        <v>6</v>
      </c>
      <c r="C215" s="30">
        <f t="shared" si="112"/>
        <v>3</v>
      </c>
      <c r="D215" s="31">
        <f t="shared" si="113"/>
        <v>0</v>
      </c>
      <c r="E215" s="30" t="str">
        <f t="shared" si="114"/>
        <v xml:space="preserve">  </v>
      </c>
      <c r="H215" t="s">
        <v>123</v>
      </c>
      <c r="I215">
        <f>COUNTIF(E210:E218,"Double bogey")</f>
        <v>0</v>
      </c>
    </row>
    <row r="216" spans="2:9" x14ac:dyDescent="0.2">
      <c r="B216" s="30">
        <f t="shared" si="111"/>
        <v>7</v>
      </c>
      <c r="C216" s="30">
        <f t="shared" si="112"/>
        <v>4</v>
      </c>
      <c r="D216" s="31">
        <f t="shared" si="113"/>
        <v>0</v>
      </c>
      <c r="E216" s="30" t="str">
        <f t="shared" si="114"/>
        <v xml:space="preserve">  </v>
      </c>
      <c r="H216" t="s">
        <v>12</v>
      </c>
      <c r="I216">
        <f>COUNTIF(E210:E218,"Other")</f>
        <v>0</v>
      </c>
    </row>
    <row r="217" spans="2:9" x14ac:dyDescent="0.2">
      <c r="B217" s="30">
        <f t="shared" si="111"/>
        <v>8</v>
      </c>
      <c r="C217" s="30">
        <f t="shared" si="112"/>
        <v>4</v>
      </c>
      <c r="D217" s="31">
        <f t="shared" si="113"/>
        <v>0</v>
      </c>
      <c r="E217" s="30" t="str">
        <f t="shared" si="114"/>
        <v xml:space="preserve">  </v>
      </c>
    </row>
    <row r="218" spans="2:9" x14ac:dyDescent="0.2">
      <c r="B218" s="30">
        <f t="shared" si="111"/>
        <v>9</v>
      </c>
      <c r="C218" s="30">
        <f t="shared" si="112"/>
        <v>5</v>
      </c>
      <c r="D218" s="31">
        <f t="shared" si="113"/>
        <v>0</v>
      </c>
      <c r="E218" s="30" t="str">
        <f t="shared" si="114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5</vt:i4>
      </vt:variant>
    </vt:vector>
  </HeadingPairs>
  <TitlesOfParts>
    <vt:vector size="38" baseType="lpstr">
      <vt:lpstr>Summary</vt:lpstr>
      <vt:lpstr>Sum of Scores</vt:lpstr>
      <vt:lpstr>Hacker_Cup_Standings</vt:lpstr>
      <vt:lpstr>HC History</vt:lpstr>
      <vt:lpstr>Sum of W_T_L</vt:lpstr>
      <vt:lpstr>Daviero</vt:lpstr>
      <vt:lpstr>Fusco_D</vt:lpstr>
      <vt:lpstr>Hobbs</vt:lpstr>
      <vt:lpstr>Linton</vt:lpstr>
      <vt:lpstr>McLaughlin</vt:lpstr>
      <vt:lpstr>Michalski_P</vt:lpstr>
      <vt:lpstr>Michalski_S</vt:lpstr>
      <vt:lpstr>Mohsinger_B</vt:lpstr>
      <vt:lpstr>Mohsinger_T</vt:lpstr>
      <vt:lpstr>Nichols</vt:lpstr>
      <vt:lpstr>Palmerino</vt:lpstr>
      <vt:lpstr>Poston</vt:lpstr>
      <vt:lpstr>Rusnak</vt:lpstr>
      <vt:lpstr>Taylor</vt:lpstr>
      <vt:lpstr>Templeton</vt:lpstr>
      <vt:lpstr>Archambault</vt:lpstr>
      <vt:lpstr>Henderson</vt:lpstr>
      <vt:lpstr>Kauffman</vt:lpstr>
      <vt:lpstr>Kreig</vt:lpstr>
      <vt:lpstr>Palmerino_L</vt:lpstr>
      <vt:lpstr>Reed</vt:lpstr>
      <vt:lpstr>Richardson</vt:lpstr>
      <vt:lpstr>Roschinsky</vt:lpstr>
      <vt:lpstr>Scott</vt:lpstr>
      <vt:lpstr>Sheridan</vt:lpstr>
      <vt:lpstr>Subx</vt:lpstr>
      <vt:lpstr>Set Up Template</vt:lpstr>
      <vt:lpstr>Player_Template</vt:lpstr>
      <vt:lpstr>Excel_BuiltIn_Print_Titles_3</vt:lpstr>
      <vt:lpstr>HandicapLookup</vt:lpstr>
      <vt:lpstr>Holes</vt:lpstr>
      <vt:lpstr>names</vt:lpstr>
      <vt:lpstr>Week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Linton</dc:creator>
  <cp:keywords/>
  <dc:description/>
  <cp:lastModifiedBy>Andrew Linton</cp:lastModifiedBy>
  <cp:revision/>
  <cp:lastPrinted>2023-07-08T12:29:48Z</cp:lastPrinted>
  <dcterms:created xsi:type="dcterms:W3CDTF">2012-03-25T12:53:27Z</dcterms:created>
  <dcterms:modified xsi:type="dcterms:W3CDTF">2023-08-27T23:51:42Z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